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X4ierWY37AKzf8yCd9XthiNKN5BQX1RE6ocSDnFhspORJBnbVP5DsLVDhSSKCIiTcyPQAtpGf6T32B0kkZGEdw==" workbookSaltValue="cvkxwvJfKOVZ3gsHILI++w==" workbookSpinCount="100000" lockStructure="1"/>
  <bookViews>
    <workbookView xWindow="0" yWindow="0" windowWidth="19845" windowHeight="6105" activeTab="2"/>
  </bookViews>
  <sheets>
    <sheet name="Exchange Rates" sheetId="1" r:id="rId1"/>
    <sheet name="Summary" sheetId="11" r:id="rId2"/>
    <sheet name="Bid Details PP" sheetId="4" r:id="rId3"/>
    <sheet name="Properties" sheetId="13" state="hidden" r:id="rId4"/>
    <sheet name="MDL Going to" sheetId="7" state="veryHidden" r:id="rId5"/>
    <sheet name="MDL Currency" sheetId="8" state="veryHidden" r:id="rId6"/>
    <sheet name="MDLMenuExtras" sheetId="9" state="veryHidden" r:id="rId7"/>
    <sheet name="MDLBid" sheetId="10" state="veryHidden" r:id="rId8"/>
  </sheets>
  <definedNames>
    <definedName name="_xlnm._FilterDatabase" localSheetId="2" hidden="1">'Bid Details PP'!$N$14:$N$231</definedName>
    <definedName name="_xlnm._FilterDatabase" localSheetId="0" hidden="1">'Exchange Rates'!$A$8:$M$65</definedName>
    <definedName name="AgencyCurrency">Summary!$J$8</definedName>
    <definedName name="PostCurrency">Summary!$J$9</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212" i="4" l="1"/>
  <c r="P213" i="4"/>
  <c r="P214" i="4"/>
  <c r="P215" i="4"/>
  <c r="P216" i="4"/>
  <c r="P217" i="4"/>
  <c r="P218" i="4"/>
  <c r="P211" i="4"/>
  <c r="P199" i="4"/>
  <c r="P200" i="4"/>
  <c r="P201" i="4"/>
  <c r="P202" i="4"/>
  <c r="P203" i="4"/>
  <c r="P204" i="4"/>
  <c r="P205" i="4"/>
  <c r="P206" i="4"/>
  <c r="P198" i="4"/>
  <c r="P188" i="4"/>
  <c r="P189" i="4"/>
  <c r="P190" i="4"/>
  <c r="P191" i="4"/>
  <c r="P192" i="4"/>
  <c r="P193" i="4"/>
  <c r="P187" i="4"/>
  <c r="P181" i="4"/>
  <c r="P182" i="4"/>
  <c r="P180" i="4"/>
  <c r="P172" i="4"/>
  <c r="P173" i="4"/>
  <c r="P159" i="4"/>
  <c r="P160" i="4"/>
  <c r="P161" i="4"/>
  <c r="P162" i="4"/>
  <c r="P163" i="4"/>
  <c r="P164" i="4"/>
  <c r="P158" i="4"/>
  <c r="P138" i="4"/>
  <c r="P139" i="4"/>
  <c r="P140" i="4"/>
  <c r="P141" i="4"/>
  <c r="P142" i="4"/>
  <c r="P143" i="4"/>
  <c r="P144" i="4"/>
  <c r="P145" i="4"/>
  <c r="P146" i="4"/>
  <c r="P147" i="4"/>
  <c r="P148" i="4"/>
  <c r="P149" i="4"/>
  <c r="P150" i="4"/>
  <c r="P151" i="4"/>
  <c r="P152" i="4"/>
  <c r="P153" i="4"/>
  <c r="P137" i="4"/>
  <c r="P120" i="4"/>
  <c r="P121" i="4"/>
  <c r="P122" i="4"/>
  <c r="P123" i="4"/>
  <c r="P124" i="4"/>
  <c r="P125" i="4"/>
  <c r="P126" i="4"/>
  <c r="P127" i="4"/>
  <c r="P128" i="4"/>
  <c r="P129" i="4"/>
  <c r="P130" i="4"/>
  <c r="P131" i="4"/>
  <c r="P119" i="4"/>
  <c r="P99" i="4"/>
  <c r="P100" i="4"/>
  <c r="P101" i="4"/>
  <c r="P102" i="4"/>
  <c r="P103" i="4"/>
  <c r="P104" i="4"/>
  <c r="P105" i="4"/>
  <c r="P98" i="4"/>
  <c r="P88" i="4"/>
  <c r="P89" i="4"/>
  <c r="P90" i="4"/>
  <c r="P91" i="4"/>
  <c r="P92" i="4"/>
  <c r="P93" i="4"/>
  <c r="P87" i="4"/>
  <c r="P68" i="4"/>
  <c r="P69" i="4"/>
  <c r="P70" i="4"/>
  <c r="P71" i="4"/>
  <c r="P72" i="4"/>
  <c r="P73" i="4"/>
  <c r="P74" i="4"/>
  <c r="P75" i="4"/>
  <c r="P76" i="4"/>
  <c r="P77" i="4"/>
  <c r="P78" i="4"/>
  <c r="P79" i="4"/>
  <c r="P80" i="4"/>
  <c r="P81" i="4"/>
  <c r="P82" i="4"/>
  <c r="P67" i="4"/>
  <c r="P44" i="4"/>
  <c r="P45" i="4"/>
  <c r="P46" i="4"/>
  <c r="P47" i="4"/>
  <c r="P48" i="4"/>
  <c r="P49" i="4"/>
  <c r="P50" i="4"/>
  <c r="P51" i="4"/>
  <c r="P52" i="4"/>
  <c r="P53" i="4"/>
  <c r="P54" i="4"/>
  <c r="P55" i="4"/>
  <c r="P56" i="4"/>
  <c r="P57" i="4"/>
  <c r="P58" i="4"/>
  <c r="P59" i="4"/>
  <c r="P60" i="4"/>
  <c r="P61" i="4"/>
  <c r="P62" i="4"/>
  <c r="P43" i="4"/>
  <c r="P31" i="4"/>
  <c r="P32" i="4"/>
  <c r="P33" i="4"/>
  <c r="P34" i="4"/>
  <c r="P35" i="4"/>
  <c r="P36" i="4"/>
  <c r="P37" i="4"/>
  <c r="P38" i="4"/>
  <c r="D66" i="1" l="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8" i="1"/>
  <c r="K121" i="4"/>
  <c r="J9" i="11"/>
  <c r="J8" i="11"/>
  <c r="D5" i="1" s="1"/>
  <c r="K211" i="4"/>
  <c r="N211" i="4" s="1"/>
  <c r="A3" i="1"/>
  <c r="A5" i="1"/>
  <c r="I16" i="11"/>
  <c r="H24" i="11"/>
  <c r="I24" i="11"/>
  <c r="I31" i="11"/>
  <c r="H31" i="11"/>
  <c r="H34" i="11"/>
  <c r="I34" i="11"/>
  <c r="I37" i="11"/>
  <c r="I45" i="11"/>
  <c r="H42" i="11"/>
  <c r="I42" i="11"/>
  <c r="D155" i="4"/>
  <c r="D168" i="4"/>
  <c r="M23" i="4"/>
  <c r="H16" i="11"/>
  <c r="G114" i="4"/>
  <c r="P12" i="4" s="1"/>
  <c r="O228" i="4"/>
  <c r="O13" i="4" s="1"/>
  <c r="K29" i="4"/>
  <c r="K30" i="4"/>
  <c r="N30" i="4" s="1"/>
  <c r="K31" i="4"/>
  <c r="N31" i="4" s="1"/>
  <c r="K32" i="4"/>
  <c r="K33" i="4"/>
  <c r="N33" i="4"/>
  <c r="K34" i="4"/>
  <c r="K35" i="4"/>
  <c r="N35" i="4"/>
  <c r="K36" i="4"/>
  <c r="N36" i="4" s="1"/>
  <c r="K37" i="4"/>
  <c r="N37" i="4"/>
  <c r="K38" i="4"/>
  <c r="N38" i="4" s="1"/>
  <c r="K43" i="4"/>
  <c r="K44" i="4"/>
  <c r="K45" i="4"/>
  <c r="N45" i="4" s="1"/>
  <c r="K46" i="4"/>
  <c r="N46" i="4"/>
  <c r="K47" i="4"/>
  <c r="N47" i="4" s="1"/>
  <c r="K48" i="4"/>
  <c r="N48" i="4"/>
  <c r="K49" i="4"/>
  <c r="N49" i="4" s="1"/>
  <c r="K50" i="4"/>
  <c r="N50" i="4"/>
  <c r="K51" i="4"/>
  <c r="N51" i="4"/>
  <c r="K52" i="4"/>
  <c r="N52" i="4"/>
  <c r="K53" i="4"/>
  <c r="N53" i="4"/>
  <c r="K54" i="4"/>
  <c r="N54" i="4"/>
  <c r="K55" i="4"/>
  <c r="K56" i="4"/>
  <c r="N56" i="4" s="1"/>
  <c r="K57" i="4"/>
  <c r="N57" i="4"/>
  <c r="K58" i="4"/>
  <c r="N58" i="4" s="1"/>
  <c r="K59" i="4"/>
  <c r="N59" i="4"/>
  <c r="K60" i="4"/>
  <c r="N60" i="4" s="1"/>
  <c r="K61" i="4"/>
  <c r="N61" i="4"/>
  <c r="K62" i="4"/>
  <c r="N62" i="4" s="1"/>
  <c r="K67" i="4"/>
  <c r="K68" i="4"/>
  <c r="N68" i="4" s="1"/>
  <c r="K69" i="4"/>
  <c r="N69" i="4"/>
  <c r="K70" i="4"/>
  <c r="N70" i="4" s="1"/>
  <c r="K71" i="4"/>
  <c r="N71" i="4"/>
  <c r="K72" i="4"/>
  <c r="N72" i="4" s="1"/>
  <c r="K73" i="4"/>
  <c r="N73" i="4"/>
  <c r="K74" i="4"/>
  <c r="N74" i="4" s="1"/>
  <c r="K75" i="4"/>
  <c r="N75" i="4"/>
  <c r="K76" i="4"/>
  <c r="N76" i="4" s="1"/>
  <c r="K77" i="4"/>
  <c r="N77" i="4"/>
  <c r="K78" i="4"/>
  <c r="N78" i="4" s="1"/>
  <c r="K79" i="4"/>
  <c r="N79" i="4"/>
  <c r="K80" i="4"/>
  <c r="N80" i="4" s="1"/>
  <c r="K81" i="4"/>
  <c r="N81" i="4"/>
  <c r="K82" i="4"/>
  <c r="N82" i="4" s="1"/>
  <c r="K87" i="4"/>
  <c r="K88" i="4"/>
  <c r="K89" i="4"/>
  <c r="N89" i="4"/>
  <c r="K90" i="4"/>
  <c r="N90" i="4"/>
  <c r="K91" i="4"/>
  <c r="N91" i="4"/>
  <c r="K92" i="4"/>
  <c r="N92" i="4"/>
  <c r="K93" i="4"/>
  <c r="N93" i="4"/>
  <c r="K98" i="4"/>
  <c r="K99" i="4"/>
  <c r="N99" i="4"/>
  <c r="K100" i="4"/>
  <c r="N100" i="4"/>
  <c r="K101" i="4"/>
  <c r="N101" i="4"/>
  <c r="K102" i="4"/>
  <c r="N102" i="4"/>
  <c r="K103" i="4"/>
  <c r="N103" i="4"/>
  <c r="K104" i="4"/>
  <c r="N104" i="4"/>
  <c r="K105" i="4"/>
  <c r="N105" i="4"/>
  <c r="K119" i="4"/>
  <c r="K132" i="4" s="1"/>
  <c r="K120" i="4"/>
  <c r="N120" i="4"/>
  <c r="N121" i="4"/>
  <c r="K122" i="4"/>
  <c r="N122" i="4" s="1"/>
  <c r="K123" i="4"/>
  <c r="N123" i="4"/>
  <c r="K124" i="4"/>
  <c r="N124" i="4" s="1"/>
  <c r="K125" i="4"/>
  <c r="N125" i="4"/>
  <c r="K126" i="4"/>
  <c r="N126" i="4" s="1"/>
  <c r="K127" i="4"/>
  <c r="N127" i="4"/>
  <c r="K128" i="4"/>
  <c r="N128" i="4" s="1"/>
  <c r="K129" i="4"/>
  <c r="N129" i="4"/>
  <c r="K130" i="4"/>
  <c r="N130" i="4" s="1"/>
  <c r="K131" i="4"/>
  <c r="N131" i="4"/>
  <c r="K137" i="4"/>
  <c r="N137" i="4" s="1"/>
  <c r="K138" i="4"/>
  <c r="N138" i="4"/>
  <c r="K139" i="4"/>
  <c r="N139" i="4" s="1"/>
  <c r="K140" i="4"/>
  <c r="N140" i="4"/>
  <c r="K141" i="4"/>
  <c r="N141" i="4"/>
  <c r="K142" i="4"/>
  <c r="N142" i="4"/>
  <c r="K143" i="4"/>
  <c r="N143" i="4"/>
  <c r="K144" i="4"/>
  <c r="N144" i="4"/>
  <c r="K145" i="4"/>
  <c r="N145" i="4"/>
  <c r="K146" i="4"/>
  <c r="N146" i="4"/>
  <c r="K147" i="4"/>
  <c r="N147" i="4"/>
  <c r="K148" i="4"/>
  <c r="N148" i="4"/>
  <c r="K149" i="4"/>
  <c r="N149" i="4"/>
  <c r="K150" i="4"/>
  <c r="N150" i="4"/>
  <c r="K151" i="4"/>
  <c r="N151" i="4"/>
  <c r="K152" i="4"/>
  <c r="N152" i="4"/>
  <c r="K153" i="4"/>
  <c r="N153" i="4"/>
  <c r="K212" i="4"/>
  <c r="N212" i="4"/>
  <c r="K213" i="4"/>
  <c r="N213" i="4"/>
  <c r="K214" i="4"/>
  <c r="N214" i="4"/>
  <c r="K215" i="4"/>
  <c r="N215" i="4"/>
  <c r="K216" i="4"/>
  <c r="N216" i="4"/>
  <c r="K217" i="4"/>
  <c r="N217" i="4"/>
  <c r="K218" i="4"/>
  <c r="N218" i="4"/>
  <c r="K158" i="4"/>
  <c r="N158" i="4" s="1"/>
  <c r="K159" i="4"/>
  <c r="N159" i="4"/>
  <c r="K160" i="4"/>
  <c r="N160" i="4"/>
  <c r="K161" i="4"/>
  <c r="N161" i="4"/>
  <c r="K162" i="4"/>
  <c r="N162" i="4" s="1"/>
  <c r="K163" i="4"/>
  <c r="N163" i="4" s="1"/>
  <c r="K164" i="4"/>
  <c r="N164" i="4"/>
  <c r="K171" i="4"/>
  <c r="K174" i="4" s="1"/>
  <c r="K172" i="4"/>
  <c r="N172" i="4"/>
  <c r="K173" i="4"/>
  <c r="N173" i="4"/>
  <c r="K180" i="4"/>
  <c r="N180" i="4" s="1"/>
  <c r="N183" i="4" s="1"/>
  <c r="H27" i="11" s="1"/>
  <c r="K181" i="4"/>
  <c r="N181" i="4"/>
  <c r="K182" i="4"/>
  <c r="N182" i="4"/>
  <c r="K187" i="4"/>
  <c r="N187" i="4" s="1"/>
  <c r="N194" i="4" s="1"/>
  <c r="H26" i="11" s="1"/>
  <c r="I26" i="11" s="1"/>
  <c r="J26" i="11" s="1"/>
  <c r="K188" i="4"/>
  <c r="K189" i="4"/>
  <c r="N189" i="4"/>
  <c r="K190" i="4"/>
  <c r="N190" i="4" s="1"/>
  <c r="K191" i="4"/>
  <c r="N191" i="4"/>
  <c r="K192" i="4"/>
  <c r="N192" i="4" s="1"/>
  <c r="K193" i="4"/>
  <c r="N193" i="4"/>
  <c r="K198" i="4"/>
  <c r="N198" i="4" s="1"/>
  <c r="K199" i="4"/>
  <c r="N199" i="4"/>
  <c r="K200" i="4"/>
  <c r="N200" i="4" s="1"/>
  <c r="K201" i="4"/>
  <c r="K202" i="4"/>
  <c r="N202" i="4"/>
  <c r="K203" i="4"/>
  <c r="N203" i="4"/>
  <c r="K204" i="4"/>
  <c r="N204" i="4"/>
  <c r="K205" i="4"/>
  <c r="N205" i="4"/>
  <c r="K206" i="4"/>
  <c r="N206" i="4"/>
  <c r="K224" i="4"/>
  <c r="D133" i="4"/>
  <c r="D166" i="4"/>
  <c r="D175" i="4"/>
  <c r="D184" i="4"/>
  <c r="D195" i="4"/>
  <c r="D208" i="4"/>
  <c r="D220" i="4"/>
  <c r="O218" i="4"/>
  <c r="O217" i="4"/>
  <c r="O216" i="4"/>
  <c r="O215" i="4"/>
  <c r="O214" i="4"/>
  <c r="O213" i="4"/>
  <c r="O212" i="4"/>
  <c r="O211" i="4"/>
  <c r="O206" i="4"/>
  <c r="O205" i="4"/>
  <c r="O204" i="4"/>
  <c r="O203" i="4"/>
  <c r="O202" i="4"/>
  <c r="O201" i="4"/>
  <c r="O200" i="4"/>
  <c r="O199" i="4"/>
  <c r="O198" i="4"/>
  <c r="O193" i="4"/>
  <c r="O192" i="4"/>
  <c r="O191" i="4"/>
  <c r="O190" i="4"/>
  <c r="O189" i="4"/>
  <c r="O188" i="4"/>
  <c r="O187" i="4"/>
  <c r="O182" i="4"/>
  <c r="O181" i="4"/>
  <c r="O180" i="4"/>
  <c r="O173" i="4"/>
  <c r="O172" i="4"/>
  <c r="O171" i="4"/>
  <c r="P171" i="4" s="1"/>
  <c r="O164" i="4"/>
  <c r="O163" i="4"/>
  <c r="O162" i="4"/>
  <c r="O161" i="4"/>
  <c r="O160" i="4"/>
  <c r="O159" i="4"/>
  <c r="O158" i="4"/>
  <c r="O153" i="4"/>
  <c r="O152" i="4"/>
  <c r="O151" i="4"/>
  <c r="O150" i="4"/>
  <c r="O149" i="4"/>
  <c r="O148" i="4"/>
  <c r="O147" i="4"/>
  <c r="O146" i="4"/>
  <c r="O145" i="4"/>
  <c r="O144" i="4"/>
  <c r="O143" i="4"/>
  <c r="O142" i="4"/>
  <c r="O141" i="4"/>
  <c r="O140" i="4"/>
  <c r="O139" i="4"/>
  <c r="O138" i="4"/>
  <c r="O137" i="4"/>
  <c r="O131" i="4"/>
  <c r="O130" i="4"/>
  <c r="O129" i="4"/>
  <c r="O128" i="4"/>
  <c r="O127" i="4"/>
  <c r="O126" i="4"/>
  <c r="O125" i="4"/>
  <c r="O124" i="4"/>
  <c r="O123" i="4"/>
  <c r="O122" i="4"/>
  <c r="O121" i="4"/>
  <c r="O120" i="4"/>
  <c r="O119" i="4"/>
  <c r="L38" i="4"/>
  <c r="O38" i="4" s="1"/>
  <c r="L30" i="4"/>
  <c r="O30" i="4" s="1"/>
  <c r="P30" i="4" s="1"/>
  <c r="L31" i="4"/>
  <c r="O31" i="4" s="1"/>
  <c r="L32" i="4"/>
  <c r="O32" i="4" s="1"/>
  <c r="L33" i="4"/>
  <c r="O33" i="4"/>
  <c r="L34" i="4"/>
  <c r="O34" i="4" s="1"/>
  <c r="L35" i="4"/>
  <c r="O35" i="4"/>
  <c r="L36" i="4"/>
  <c r="O36" i="4" s="1"/>
  <c r="L37" i="4"/>
  <c r="O37" i="4"/>
  <c r="L62" i="4"/>
  <c r="O62" i="4" s="1"/>
  <c r="L43" i="4"/>
  <c r="L44" i="4"/>
  <c r="O44" i="4"/>
  <c r="L45" i="4"/>
  <c r="O45" i="4" s="1"/>
  <c r="L46" i="4"/>
  <c r="O46" i="4"/>
  <c r="L47" i="4"/>
  <c r="O47" i="4" s="1"/>
  <c r="L48" i="4"/>
  <c r="O48" i="4"/>
  <c r="L49" i="4"/>
  <c r="O49" i="4" s="1"/>
  <c r="L50" i="4"/>
  <c r="O50" i="4"/>
  <c r="L51" i="4"/>
  <c r="O51" i="4" s="1"/>
  <c r="L52" i="4"/>
  <c r="O52" i="4"/>
  <c r="L53" i="4"/>
  <c r="O53" i="4" s="1"/>
  <c r="L54" i="4"/>
  <c r="O54" i="4"/>
  <c r="L55" i="4"/>
  <c r="O55" i="4" s="1"/>
  <c r="L56" i="4"/>
  <c r="O56" i="4"/>
  <c r="L57" i="4"/>
  <c r="O57" i="4" s="1"/>
  <c r="L58" i="4"/>
  <c r="O58" i="4"/>
  <c r="L59" i="4"/>
  <c r="O59" i="4" s="1"/>
  <c r="L60" i="4"/>
  <c r="O60" i="4"/>
  <c r="L61" i="4"/>
  <c r="O61" i="4"/>
  <c r="L82" i="4"/>
  <c r="O82" i="4" s="1"/>
  <c r="L67" i="4"/>
  <c r="L68" i="4"/>
  <c r="O68" i="4"/>
  <c r="L69" i="4"/>
  <c r="O69" i="4" s="1"/>
  <c r="L70" i="4"/>
  <c r="O70" i="4" s="1"/>
  <c r="L71" i="4"/>
  <c r="O71" i="4"/>
  <c r="L72" i="4"/>
  <c r="O72" i="4" s="1"/>
  <c r="L73" i="4"/>
  <c r="O73" i="4" s="1"/>
  <c r="L74" i="4"/>
  <c r="O74" i="4" s="1"/>
  <c r="L75" i="4"/>
  <c r="O75" i="4" s="1"/>
  <c r="L76" i="4"/>
  <c r="O76" i="4" s="1"/>
  <c r="L77" i="4"/>
  <c r="O77" i="4"/>
  <c r="L78" i="4"/>
  <c r="O78" i="4" s="1"/>
  <c r="L79" i="4"/>
  <c r="O79" i="4"/>
  <c r="L80" i="4"/>
  <c r="O80" i="4" s="1"/>
  <c r="L81" i="4"/>
  <c r="O81" i="4" s="1"/>
  <c r="L93" i="4"/>
  <c r="O93" i="4"/>
  <c r="L87" i="4"/>
  <c r="N87" i="4" s="1"/>
  <c r="L88" i="4"/>
  <c r="O88" i="4" s="1"/>
  <c r="L89" i="4"/>
  <c r="O89" i="4" s="1"/>
  <c r="L90" i="4"/>
  <c r="O90" i="4" s="1"/>
  <c r="L91" i="4"/>
  <c r="O91" i="4"/>
  <c r="L92" i="4"/>
  <c r="O92" i="4" s="1"/>
  <c r="L105" i="4"/>
  <c r="O105" i="4"/>
  <c r="L98" i="4"/>
  <c r="L99" i="4"/>
  <c r="O99" i="4"/>
  <c r="L100" i="4"/>
  <c r="D107" i="4" s="1"/>
  <c r="L101" i="4"/>
  <c r="O101" i="4"/>
  <c r="L102" i="4"/>
  <c r="O102" i="4" s="1"/>
  <c r="L103" i="4"/>
  <c r="O103" i="4"/>
  <c r="L104" i="4"/>
  <c r="O104" i="4" s="1"/>
  <c r="F1" i="4"/>
  <c r="Q1" i="4"/>
  <c r="N55" i="4"/>
  <c r="N34" i="4"/>
  <c r="N32" i="4"/>
  <c r="K63" i="4"/>
  <c r="O12" i="4"/>
  <c r="O11" i="4"/>
  <c r="K94" i="4"/>
  <c r="K154" i="4"/>
  <c r="O98" i="4"/>
  <c r="N201" i="4"/>
  <c r="N188" i="4"/>
  <c r="O29" i="4"/>
  <c r="P29" i="4" s="1"/>
  <c r="K219" i="4" l="1"/>
  <c r="N219" i="4"/>
  <c r="H43" i="11" s="1"/>
  <c r="I43" i="11" s="1"/>
  <c r="J43" i="11" s="1"/>
  <c r="K183" i="4"/>
  <c r="N154" i="4"/>
  <c r="H28" i="11" s="1"/>
  <c r="I28" i="11" s="1"/>
  <c r="J28" i="11" s="1"/>
  <c r="N119" i="4"/>
  <c r="N98" i="4"/>
  <c r="N106" i="4" s="1"/>
  <c r="N67" i="4"/>
  <c r="N43" i="4"/>
  <c r="O100" i="4"/>
  <c r="N83" i="4"/>
  <c r="O43" i="4"/>
  <c r="O87" i="4"/>
  <c r="M230" i="4"/>
  <c r="I35" i="11"/>
  <c r="J35" i="11" s="1"/>
  <c r="I27" i="11"/>
  <c r="J27" i="11" s="1"/>
  <c r="N165" i="4"/>
  <c r="H25" i="11" s="1"/>
  <c r="D84" i="4"/>
  <c r="P13" i="4"/>
  <c r="N44" i="4"/>
  <c r="N63" i="4" s="1"/>
  <c r="H18" i="11" s="1"/>
  <c r="I18" i="11" s="1"/>
  <c r="J18" i="11" s="1"/>
  <c r="D64" i="4"/>
  <c r="H224" i="4"/>
  <c r="K194" i="4"/>
  <c r="N88" i="4"/>
  <c r="D95" i="4"/>
  <c r="K165" i="4"/>
  <c r="N171" i="4"/>
  <c r="N174" i="4" s="1"/>
  <c r="H32" i="11" s="1"/>
  <c r="I32" i="11" s="1"/>
  <c r="J32" i="11" s="1"/>
  <c r="N132" i="4"/>
  <c r="K207" i="4"/>
  <c r="K83" i="4"/>
  <c r="K39" i="4"/>
  <c r="O67" i="4"/>
  <c r="N207" i="4"/>
  <c r="K106" i="4"/>
  <c r="N94" i="4"/>
  <c r="H20" i="11" s="1"/>
  <c r="I20" i="11" s="1"/>
  <c r="J20" i="11" s="1"/>
  <c r="N29" i="4"/>
  <c r="N39" i="4" s="1"/>
  <c r="D40" i="4"/>
  <c r="P11" i="4"/>
  <c r="M229" i="4"/>
  <c r="K222" i="4" l="1"/>
  <c r="N222" i="4"/>
  <c r="N230" i="4" s="1"/>
  <c r="H19" i="11"/>
  <c r="I19" i="11" s="1"/>
  <c r="J19" i="11" s="1"/>
  <c r="K109" i="4"/>
  <c r="H17" i="11"/>
  <c r="N109" i="4"/>
  <c r="N229" i="4" s="1"/>
  <c r="H29" i="11"/>
  <c r="I25" i="11"/>
  <c r="H111" i="4"/>
  <c r="H21" i="11" s="1"/>
  <c r="I21" i="11" s="1"/>
  <c r="J21" i="11" s="1"/>
  <c r="O229" i="4" l="1"/>
  <c r="O231" i="4" s="1"/>
  <c r="P231" i="4" s="1"/>
  <c r="P229" i="4"/>
  <c r="O230" i="4"/>
  <c r="P230" i="4"/>
  <c r="J25" i="11"/>
  <c r="J29" i="11" s="1"/>
  <c r="I29" i="11"/>
  <c r="H22" i="11"/>
  <c r="I17" i="11"/>
  <c r="L114" i="4" l="1"/>
  <c r="M22" i="4"/>
  <c r="J17" i="11"/>
  <c r="J22" i="11" s="1"/>
  <c r="J38" i="11" s="1"/>
  <c r="J46" i="11" s="1"/>
  <c r="I22" i="11"/>
  <c r="I38" i="11" s="1"/>
  <c r="I46" i="11" s="1"/>
</calcChain>
</file>

<file path=xl/comments1.xml><?xml version="1.0" encoding="utf-8"?>
<comments xmlns="http://schemas.openxmlformats.org/spreadsheetml/2006/main">
  <authors>
    <author>A satisfied Microsoft Office user</author>
  </authors>
  <commentList>
    <comment ref="P22" authorId="0" shapeId="0">
      <text>
        <r>
          <rPr>
            <sz val="8"/>
            <color indexed="81"/>
            <rFont val="Tahoma"/>
            <family val="2"/>
          </rPr>
          <t xml:space="preserve">Sequential number of various bid revisions.
</t>
        </r>
      </text>
    </comment>
    <comment ref="M23" authorId="0" shapeId="0">
      <text>
        <r>
          <rPr>
            <sz val="8"/>
            <color indexed="81"/>
            <rFont val="Tahoma"/>
            <family val="2"/>
          </rPr>
          <t xml:space="preserve">CURRENCY IN WHICH THE POST PRODUCTION COSTS HEREBELOW ARE QUOTED. USE THE OFFICIAL CURRENCY ABBREVIATION AS IN THE EXCHANGE RATES WORKSHEET.
</t>
        </r>
      </text>
    </comment>
    <comment ref="H26" authorId="0" shapeId="0">
      <text>
        <r>
          <rPr>
            <sz val="8"/>
            <color indexed="81"/>
            <rFont val="Tahoma"/>
            <family val="2"/>
          </rPr>
          <t>Number of hours included in the daily rate.
This data is required for info only.</t>
        </r>
      </text>
    </comment>
    <comment ref="J26" authorId="0" shapeId="0">
      <text>
        <r>
          <rPr>
            <sz val="8"/>
            <color indexed="81"/>
            <rFont val="Tahoma"/>
            <family val="2"/>
          </rPr>
          <t>Attach details of rate calculation for clarification if necessary.</t>
        </r>
      </text>
    </comment>
    <comment ref="L26" authorId="0" shapeId="0">
      <text>
        <r>
          <rPr>
            <sz val="8"/>
            <color indexed="81"/>
            <rFont val="Tahoma"/>
            <family val="2"/>
          </rPr>
          <t>Just type a number, not %, no comma's. 
Number will be converted to and calculate as %.</t>
        </r>
      </text>
    </comment>
    <comment ref="O26" authorId="0" shapeId="0">
      <text>
        <r>
          <rPr>
            <sz val="8"/>
            <color indexed="81"/>
            <rFont val="Tahoma"/>
            <family val="2"/>
          </rPr>
          <t xml:space="preserve">This is the all inclusive rate we will use to compare costs across the region.
</t>
        </r>
      </text>
    </comment>
    <comment ref="P26" authorId="0" shapeId="0">
      <text>
        <r>
          <rPr>
            <sz val="8"/>
            <color indexed="81"/>
            <rFont val="Tahoma"/>
            <family val="2"/>
          </rPr>
          <t xml:space="preserve">This is the all inclusive rate we will use to compare costs across the region.
</t>
        </r>
      </text>
    </comment>
    <comment ref="L27" authorId="0" shapeId="0">
      <text>
        <r>
          <rPr>
            <sz val="8"/>
            <color indexed="81"/>
            <rFont val="Tahoma"/>
            <family val="2"/>
          </rPr>
          <t>Type just the number here of the Mark Up (no %)</t>
        </r>
      </text>
    </comment>
    <comment ref="G114" authorId="0" shapeId="0">
      <text>
        <r>
          <rPr>
            <sz val="8"/>
            <color indexed="81"/>
            <rFont val="Tahoma"/>
            <family val="2"/>
          </rPr>
          <t xml:space="preserve">CURRENCY IN WHICH THE AGENCIES COSTS HEREBELOW ARE QUOTED. USE THE OFFICIAL CURRENCY ABBREVIATION AS IN THE EXCHANGE RATES WORKSHEET.
</t>
        </r>
      </text>
    </comment>
    <comment ref="M116" authorId="0" shapeId="0">
      <text>
        <r>
          <rPr>
            <sz val="8"/>
            <color indexed="81"/>
            <rFont val="Tahoma"/>
            <family val="2"/>
          </rPr>
          <t xml:space="preserve">=SOCIAL SECURITY CONTRIBUTIONS
</t>
        </r>
      </text>
    </comment>
    <comment ref="H117" authorId="0" shapeId="0">
      <text>
        <r>
          <rPr>
            <sz val="8"/>
            <color indexed="81"/>
            <rFont val="Tahoma"/>
            <family val="2"/>
          </rPr>
          <t>Number of hours included in the daily rate.
This data is required for info only.</t>
        </r>
      </text>
    </comment>
    <comment ref="J117" authorId="0" shapeId="0">
      <text>
        <r>
          <rPr>
            <sz val="8"/>
            <color indexed="81"/>
            <rFont val="Tahoma"/>
            <family val="2"/>
          </rPr>
          <t>Attach details of rate calculation for clarification if necessary.</t>
        </r>
      </text>
    </comment>
    <comment ref="L117" authorId="0" shapeId="0">
      <text>
        <r>
          <rPr>
            <sz val="8"/>
            <color indexed="81"/>
            <rFont val="Tahoma"/>
            <family val="2"/>
          </rPr>
          <t>Just type a number, not %, no comma's. 
Number will be converted to and calculate as %.</t>
        </r>
      </text>
    </comment>
    <comment ref="M117" authorId="0" shapeId="0">
      <text>
        <r>
          <rPr>
            <sz val="8"/>
            <color indexed="81"/>
            <rFont val="Tahoma"/>
            <family val="2"/>
          </rPr>
          <t>Just type a number, not %, no comma's. 
Number will be converted to and calculate as %.</t>
        </r>
      </text>
    </comment>
    <comment ref="O117" authorId="0" shapeId="0">
      <text>
        <r>
          <rPr>
            <sz val="8"/>
            <color indexed="81"/>
            <rFont val="Tahoma"/>
            <family val="2"/>
          </rPr>
          <t xml:space="preserve">This is the all inclusive rate we will use to compare costs across the region.
</t>
        </r>
      </text>
    </comment>
    <comment ref="P117" authorId="0" shapeId="0">
      <text>
        <r>
          <rPr>
            <sz val="8"/>
            <color indexed="81"/>
            <rFont val="Tahoma"/>
            <family val="2"/>
          </rPr>
          <t xml:space="preserve">This is the all inclusive rate we will use to compare costs across the region.
</t>
        </r>
      </text>
    </comment>
  </commentList>
</comments>
</file>

<file path=xl/sharedStrings.xml><?xml version="1.0" encoding="utf-8"?>
<sst xmlns="http://schemas.openxmlformats.org/spreadsheetml/2006/main" count="538" uniqueCount="492">
  <si>
    <t>EPCATS WORKBOOK</t>
  </si>
  <si>
    <t>RELEASE 4.1</t>
  </si>
  <si>
    <t>Exchange Rates</t>
  </si>
  <si>
    <t>Last updated:</t>
  </si>
  <si>
    <t>USD</t>
  </si>
  <si>
    <t>CZK</t>
  </si>
  <si>
    <t>DKK</t>
  </si>
  <si>
    <t>EGP</t>
  </si>
  <si>
    <t>Euro</t>
  </si>
  <si>
    <t>EUR</t>
  </si>
  <si>
    <t>MAD</t>
  </si>
  <si>
    <t>PLN</t>
  </si>
  <si>
    <t>ZAR</t>
  </si>
  <si>
    <t>SEK</t>
  </si>
  <si>
    <t>CHF</t>
  </si>
  <si>
    <t>GBP</t>
  </si>
  <si>
    <t>Date</t>
  </si>
  <si>
    <t>Project Title-Campaign</t>
  </si>
  <si>
    <t>Brand/Product</t>
  </si>
  <si>
    <t xml:space="preserve">Exch.Rate     </t>
  </si>
  <si>
    <t>Estimate in $</t>
  </si>
  <si>
    <t>AGENCY</t>
  </si>
  <si>
    <t>Cost. in Ag. curr</t>
  </si>
  <si>
    <t>PP1</t>
  </si>
  <si>
    <t>PP2</t>
  </si>
  <si>
    <t>PP3</t>
  </si>
  <si>
    <t>ON LINE VIDEO FINALIZATION</t>
  </si>
  <si>
    <t>PP4</t>
  </si>
  <si>
    <t>PP5</t>
  </si>
  <si>
    <t>B2</t>
  </si>
  <si>
    <t>Q</t>
  </si>
  <si>
    <t>S</t>
  </si>
  <si>
    <t>U</t>
  </si>
  <si>
    <t>W</t>
  </si>
  <si>
    <t>X</t>
  </si>
  <si>
    <t>Y</t>
  </si>
  <si>
    <t>T3</t>
  </si>
  <si>
    <t>Rate</t>
  </si>
  <si>
    <t>xxx</t>
  </si>
  <si>
    <t>Project Title/Campaign</t>
  </si>
  <si>
    <t>Column D: U = Unit</t>
  </si>
  <si>
    <t>nbr</t>
  </si>
  <si>
    <t>Base</t>
  </si>
  <si>
    <t>Hrs</t>
  </si>
  <si>
    <t>OVERTIME</t>
  </si>
  <si>
    <t>Mark-</t>
  </si>
  <si>
    <t>% N.I.C.</t>
  </si>
  <si>
    <t>Total all</t>
  </si>
  <si>
    <t>Base Rate+NIC</t>
  </si>
  <si>
    <t>Base Rate+NIC+</t>
  </si>
  <si>
    <t>D = day, H = hour, F = fixed amount</t>
  </si>
  <si>
    <t>Qty</t>
  </si>
  <si>
    <t>of U</t>
  </si>
  <si>
    <t>rate / U</t>
  </si>
  <si>
    <t>incl.</t>
  </si>
  <si>
    <t>Total</t>
  </si>
  <si>
    <t xml:space="preserve">up % </t>
  </si>
  <si>
    <t>on total</t>
  </si>
  <si>
    <t>inclusive</t>
  </si>
  <si>
    <t>Telecommunication</t>
  </si>
  <si>
    <t>Travel</t>
  </si>
  <si>
    <t>Casting studio</t>
  </si>
  <si>
    <t>Casting fees</t>
  </si>
  <si>
    <t>Casting editing</t>
  </si>
  <si>
    <t>Polaroid/Stills</t>
  </si>
  <si>
    <t>Video camera / tapes</t>
  </si>
  <si>
    <t>Casting Accommodation</t>
  </si>
  <si>
    <t>Casting meals</t>
  </si>
  <si>
    <t>Sound Engineer</t>
  </si>
  <si>
    <t>Artwork</t>
  </si>
  <si>
    <t>Special Packs/Labels</t>
  </si>
  <si>
    <t>Special Effects material</t>
  </si>
  <si>
    <t>Accessories</t>
  </si>
  <si>
    <t>Employee liability insurance</t>
  </si>
  <si>
    <t>Workers' compensation insurance</t>
  </si>
  <si>
    <t>Other (if PIP does not apply yet in region)</t>
  </si>
  <si>
    <t>Editor</t>
  </si>
  <si>
    <t>Editor assistant</t>
  </si>
  <si>
    <t>Avid edit</t>
  </si>
  <si>
    <t>U-matic edit</t>
  </si>
  <si>
    <t>Beta machines</t>
  </si>
  <si>
    <t>Cassette</t>
  </si>
  <si>
    <t>Miscellaneous</t>
  </si>
  <si>
    <t>P &amp; G COMMERCIAL PRODUCTION - DETAILED POST PRODUCTION BID</t>
  </si>
  <si>
    <t>Brand/product</t>
  </si>
  <si>
    <t>Post Production Company</t>
  </si>
  <si>
    <t>Tot. project cost (in PP Curr.)</t>
  </si>
  <si>
    <t xml:space="preserve">POST PRODUCTION CURRENCY </t>
  </si>
  <si>
    <t>PP.1. Off line 2nd and 3rd edit.</t>
  </si>
  <si>
    <t>TOTAL PP1.OFF LINE 2nd AND 3rd EDIT</t>
  </si>
  <si>
    <t>MARK-UP PP1</t>
  </si>
  <si>
    <t>PP.2. Audio finalization</t>
  </si>
  <si>
    <t>Voice casting</t>
  </si>
  <si>
    <t>Voice fee 1</t>
  </si>
  <si>
    <t>Voice fee 2</t>
  </si>
  <si>
    <t>Voice fee 3</t>
  </si>
  <si>
    <t>Voice fee 4</t>
  </si>
  <si>
    <t>Sound effects</t>
  </si>
  <si>
    <t>Sound recording &amp; dubbing</t>
  </si>
  <si>
    <t>Sound edit</t>
  </si>
  <si>
    <t>Sound design</t>
  </si>
  <si>
    <t>Sound transfer to video</t>
  </si>
  <si>
    <t>Sound technician</t>
  </si>
  <si>
    <t>Material/tapes/DAT</t>
  </si>
  <si>
    <t>Music library search</t>
  </si>
  <si>
    <t>Music library fee</t>
  </si>
  <si>
    <t>Copies (number….)</t>
  </si>
  <si>
    <t>TOTAL PP.2. AUDIO FINALIZATION</t>
  </si>
  <si>
    <t>MARK-UP PP2</t>
  </si>
  <si>
    <t>PP.3. ON line video finalization</t>
  </si>
  <si>
    <t xml:space="preserve">Post production manager </t>
  </si>
  <si>
    <t>Telecine preparation / lab work</t>
  </si>
  <si>
    <t>Telecine material (tapes etc.)</t>
  </si>
  <si>
    <t>Analog on line suite</t>
  </si>
  <si>
    <t>Digital on line suite</t>
  </si>
  <si>
    <t>Flame</t>
  </si>
  <si>
    <t>Harry / Henry</t>
  </si>
  <si>
    <t>Edit box</t>
  </si>
  <si>
    <t>Other (specify)</t>
  </si>
  <si>
    <t>Material/tapes</t>
  </si>
  <si>
    <t>Airing tape</t>
  </si>
  <si>
    <t>TOTAL PP.3. VIDEO FINALIZATION</t>
  </si>
  <si>
    <t>MARK-UP PP3</t>
  </si>
  <si>
    <t>PP.4. Extra special effects</t>
  </si>
  <si>
    <t>SFX man</t>
  </si>
  <si>
    <t>Computer animation 2D</t>
  </si>
  <si>
    <t>Computer animation 3D</t>
  </si>
  <si>
    <t>Animation other</t>
  </si>
  <si>
    <t>TOTAL PP.4. EXTRA SPECIAL EFFECTS</t>
  </si>
  <si>
    <t>MARK-UP PP4</t>
  </si>
  <si>
    <t>PP.5. Other costs</t>
  </si>
  <si>
    <t>Film finalization (labo work)</t>
  </si>
  <si>
    <t>Copies (number  :                     )</t>
  </si>
  <si>
    <t>Library search</t>
  </si>
  <si>
    <t>Broadcast tapes</t>
  </si>
  <si>
    <t xml:space="preserve"> TOTAL PP.5. OTHER COSTS</t>
  </si>
  <si>
    <t>MARK-UP PP5</t>
  </si>
  <si>
    <t>TOTAL PP. POST PRODUCTION</t>
  </si>
  <si>
    <t>TOTAL MARK-UP INCL. IN POST PRODUCTION</t>
  </si>
  <si>
    <t>AGENCY COST  -  BID CURRENCY</t>
  </si>
  <si>
    <t>Tot. project cost (Agency Curr.)</t>
  </si>
  <si>
    <t xml:space="preserve"> Agency Issue Nr</t>
  </si>
  <si>
    <t xml:space="preserve"> in US$</t>
  </si>
  <si>
    <t>B. Casting Agency</t>
  </si>
  <si>
    <t>Casting Director</t>
  </si>
  <si>
    <t>TOTAL B. CASTING  AGENCY</t>
  </si>
  <si>
    <t>TOTAL OVERTIME B.</t>
  </si>
  <si>
    <t>Q. MUSIC &amp; LICENSING.</t>
  </si>
  <si>
    <t>Music Author</t>
  </si>
  <si>
    <t>Arranger</t>
  </si>
  <si>
    <t>Adapter</t>
  </si>
  <si>
    <t>Musicians</t>
  </si>
  <si>
    <t>Singers Audition Call</t>
  </si>
  <si>
    <t>Singers</t>
  </si>
  <si>
    <t>Instruments Rental</t>
  </si>
  <si>
    <t>Musicians &amp; Singers subst.</t>
  </si>
  <si>
    <t>Recording Studio</t>
  </si>
  <si>
    <t>Mixing Studio</t>
  </si>
  <si>
    <t>D.A.T.</t>
  </si>
  <si>
    <t>Audio Tapes</t>
  </si>
  <si>
    <t>TOTAL O. MUSIC &amp; LICENSING</t>
  </si>
  <si>
    <t>TOTAL OVERTIME Q.</t>
  </si>
  <si>
    <t>S. PACKAGING &amp; ARTWORK</t>
  </si>
  <si>
    <t>TOTAL R. PACKAGING &amp; ARTWORK</t>
  </si>
  <si>
    <t>TOTAL OVERTIME S.</t>
  </si>
  <si>
    <t>TOTAL OVERTIME T.</t>
  </si>
  <si>
    <t>TOTAL OTHER AGENCY</t>
  </si>
  <si>
    <t>TOTAL OVERTIME U.</t>
  </si>
  <si>
    <t>AGENCY NON-COMMISSION</t>
  </si>
  <si>
    <r>
      <t xml:space="preserve">W. Insurance not covered by </t>
    </r>
    <r>
      <rPr>
        <b/>
        <u/>
        <sz val="12"/>
        <rFont val="Arial"/>
        <family val="2"/>
      </rPr>
      <t>P</t>
    </r>
    <r>
      <rPr>
        <b/>
        <sz val="12"/>
        <rFont val="Arial"/>
        <family val="2"/>
      </rPr>
      <t>&amp;G</t>
    </r>
    <r>
      <rPr>
        <b/>
        <u/>
        <sz val="12"/>
        <rFont val="Arial"/>
        <family val="2"/>
      </rPr>
      <t xml:space="preserve"> I</t>
    </r>
    <r>
      <rPr>
        <b/>
        <sz val="12"/>
        <rFont val="Arial"/>
        <family val="2"/>
      </rPr>
      <t>nsurance</t>
    </r>
    <r>
      <rPr>
        <b/>
        <u/>
        <sz val="12"/>
        <rFont val="Arial"/>
        <family val="2"/>
      </rPr>
      <t xml:space="preserve"> P</t>
    </r>
    <r>
      <rPr>
        <b/>
        <sz val="12"/>
        <rFont val="Arial"/>
        <family val="2"/>
      </rPr>
      <t>olicy</t>
    </r>
  </si>
  <si>
    <t>TOTAL INSURANCE AGENCY</t>
  </si>
  <si>
    <t>TOTAL OVERTIME W.</t>
  </si>
  <si>
    <t>X. Agency travel.</t>
  </si>
  <si>
    <t>Hotel &amp; Food Agency (per diem)</t>
  </si>
  <si>
    <t xml:space="preserve">Travel Agency </t>
  </si>
  <si>
    <t xml:space="preserve">Hotel Agency </t>
  </si>
  <si>
    <t xml:space="preserve">Meals Agency </t>
  </si>
  <si>
    <t xml:space="preserve"> TOTAL X. AGENCY TRAVEL</t>
  </si>
  <si>
    <t>TOTAL OVERTIME X.</t>
  </si>
  <si>
    <t>Y. Other Agency Non Commissioned</t>
  </si>
  <si>
    <t xml:space="preserve"> TOTAL Y. AGENCY NON COMMISSIONED</t>
  </si>
  <si>
    <t>TOTAL OVERTIME Y.</t>
  </si>
  <si>
    <t>R. Royalties Artists buy outs</t>
  </si>
  <si>
    <t>R</t>
  </si>
  <si>
    <t>TOTAL Q. ROYALTIES</t>
  </si>
  <si>
    <t>TOTAL OVERTIME R.</t>
  </si>
  <si>
    <t>TOTAL AGENCY COST</t>
  </si>
  <si>
    <t>TOTAL OVERTIME INCL. IN AGENCY BID:</t>
  </si>
  <si>
    <t>BID</t>
  </si>
  <si>
    <t>P&amp;G</t>
  </si>
  <si>
    <t>CURRENCIES</t>
  </si>
  <si>
    <t>CURR.</t>
  </si>
  <si>
    <t>SUB TOTAL POST PRODUCTION</t>
  </si>
  <si>
    <t>TOTAL PROJECT COST (in Agency Curr. / in USD) -</t>
  </si>
  <si>
    <t>ILS</t>
  </si>
  <si>
    <t>TRY</t>
  </si>
  <si>
    <t>RON</t>
  </si>
  <si>
    <t>EPCATS WORKBOOK - RELEASE 4.1a</t>
  </si>
  <si>
    <t>AED</t>
  </si>
  <si>
    <t>SAR</t>
  </si>
  <si>
    <t>HUF</t>
  </si>
  <si>
    <t>HKD</t>
  </si>
  <si>
    <t>UAH</t>
  </si>
  <si>
    <t>CNY</t>
  </si>
  <si>
    <t>KZT</t>
  </si>
  <si>
    <t>PKR</t>
  </si>
  <si>
    <t>MDL</t>
  </si>
  <si>
    <t>MKD</t>
  </si>
  <si>
    <t>NGN</t>
  </si>
  <si>
    <t>LVL</t>
  </si>
  <si>
    <t>AUD</t>
  </si>
  <si>
    <t>KES</t>
  </si>
  <si>
    <t>NOK</t>
  </si>
  <si>
    <t>U.TAX (IF NON-RECLAIMABLE)</t>
  </si>
  <si>
    <t>TND</t>
  </si>
  <si>
    <t>ARS</t>
  </si>
  <si>
    <t>BOB</t>
  </si>
  <si>
    <t>BRL</t>
  </si>
  <si>
    <t>CLP</t>
  </si>
  <si>
    <t>COP</t>
  </si>
  <si>
    <t>CRC</t>
  </si>
  <si>
    <t>DOP</t>
  </si>
  <si>
    <t>GTQ</t>
  </si>
  <si>
    <t>HNL</t>
  </si>
  <si>
    <t>MXN</t>
  </si>
  <si>
    <t>NIO</t>
  </si>
  <si>
    <t>PYG</t>
  </si>
  <si>
    <t>PAB</t>
  </si>
  <si>
    <t>PEN</t>
  </si>
  <si>
    <t>UYU</t>
  </si>
  <si>
    <t>VEF</t>
  </si>
  <si>
    <t>VEB</t>
  </si>
  <si>
    <t>INR</t>
  </si>
  <si>
    <t>Post Production Quotation Summary Form</t>
  </si>
  <si>
    <t xml:space="preserve">Agency </t>
  </si>
  <si>
    <t>Agency  Currency</t>
  </si>
  <si>
    <t>Post Prod. Currency</t>
  </si>
  <si>
    <t>Post Production House</t>
  </si>
  <si>
    <t>Number of Shoot Days</t>
  </si>
  <si>
    <t>Assets</t>
  </si>
  <si>
    <t>Cost in Bidding Currency</t>
  </si>
  <si>
    <t>1. POST PRODUCTION COST</t>
  </si>
  <si>
    <t>OFFLINE EDITS</t>
  </si>
  <si>
    <t xml:space="preserve">AUDIO FINALIZATION </t>
  </si>
  <si>
    <t>CGI /ANIMATION</t>
  </si>
  <si>
    <t>INSURANCE (If not covered by P&amp;G)</t>
  </si>
  <si>
    <t>PPH MARK UP (if applicable)</t>
  </si>
  <si>
    <t xml:space="preserve">T1       TOTAL POST PROD COST </t>
  </si>
  <si>
    <t xml:space="preserve">2. AGENCY COST      </t>
  </si>
  <si>
    <t>A3</t>
  </si>
  <si>
    <t>ARTWORK/PACKS</t>
  </si>
  <si>
    <t>TRAVEL</t>
  </si>
  <si>
    <t xml:space="preserve">T2      TOTAL AGENCY COST </t>
  </si>
  <si>
    <t>3. TAX/IMPORTATION FEES (when applicable)</t>
  </si>
  <si>
    <t>T4</t>
  </si>
  <si>
    <t>TOTAL PRODUCTION COST</t>
  </si>
  <si>
    <t xml:space="preserve">  T1+T2+T3+T4</t>
  </si>
  <si>
    <t>TOTAL PRODUCTION COST+ BUYOUTS</t>
  </si>
  <si>
    <t xml:space="preserve">  T1+T2+T3+T4+T5</t>
  </si>
  <si>
    <t xml:space="preserve">4.  P&amp;G INSURANCE                                                             </t>
  </si>
  <si>
    <t>manual entry</t>
  </si>
  <si>
    <t>A1</t>
  </si>
  <si>
    <t>A2</t>
  </si>
  <si>
    <t xml:space="preserve">Section below is not transferred to Adstream </t>
  </si>
  <si>
    <t>Offline edits</t>
  </si>
  <si>
    <t>Audio finalization</t>
  </si>
  <si>
    <t>Online Video Finalization</t>
  </si>
  <si>
    <t>CGI Animation</t>
  </si>
  <si>
    <t>PPH mark up</t>
  </si>
  <si>
    <t>Artwork/packs</t>
  </si>
  <si>
    <t>Agency travel</t>
  </si>
  <si>
    <t>tax</t>
  </si>
  <si>
    <t>Total Prod cost</t>
  </si>
  <si>
    <t xml:space="preserve">T5     TOTAL BUYOUTS                                                                                  </t>
  </si>
  <si>
    <t>5 BUYOUTS/USAGE/LICENSE</t>
  </si>
  <si>
    <t>metadata mapping</t>
  </si>
  <si>
    <t>detailed bid mapping</t>
  </si>
  <si>
    <t>Music</t>
  </si>
  <si>
    <t>MUSIC</t>
  </si>
  <si>
    <t>A4</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</si>
  <si>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</si>
  <si>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</si>
  <si>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</si>
  <si>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</si>
  <si>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Bid Issue Nr</t>
  </si>
  <si>
    <t>Post Production Comp. Issue Nr</t>
  </si>
  <si>
    <t>AGENCY COST  -  CURRENCY</t>
  </si>
  <si>
    <t xml:space="preserve">This colour indicates cells that should be filled in </t>
  </si>
  <si>
    <t>This colour indicates cells that must not be filled and are protected</t>
  </si>
  <si>
    <t>ADCosts Number</t>
  </si>
  <si>
    <t>Insurance if not covered by P&amp;G</t>
  </si>
  <si>
    <t>insurance</t>
  </si>
  <si>
    <t>This colour indicates cells that must be filled in on this sheet</t>
  </si>
  <si>
    <t>This colour indicates cells that must not be filled in - already titled or includes formula</t>
  </si>
  <si>
    <t>This colour indicates cells that must not be filled in - data transferred from other sheets</t>
  </si>
  <si>
    <t>+ mark-up</t>
  </si>
  <si>
    <t>mark-up in US$</t>
  </si>
  <si>
    <t>Telecine colour correction</t>
  </si>
  <si>
    <t>Tape to tape colour correction</t>
  </si>
  <si>
    <t>Stock footage search</t>
  </si>
  <si>
    <t>SUB TOTAL AGENCY WITH ROYALTY &amp; BUY OUT BUT WITHOUT COMMISSION</t>
  </si>
  <si>
    <t>='Bid Details PP'!N39</t>
  </si>
  <si>
    <t>='Bid Details PP'!N63</t>
  </si>
  <si>
    <t>='Bid Details PP'!N83+'Bid Details PP'!N106</t>
  </si>
  <si>
    <t>='Bid Details PP'!N94</t>
  </si>
  <si>
    <t>='Bid Details PP'!H111</t>
  </si>
  <si>
    <t>='Bid Details PP'!N165</t>
  </si>
  <si>
    <t>='Bid Details PP'!N194</t>
  </si>
  <si>
    <t>='Bid Details PP'!N183</t>
  </si>
  <si>
    <t>='Bid Details PP'!N154</t>
  </si>
  <si>
    <t>='Bid Details PP'!N174</t>
  </si>
  <si>
    <t>='Bid Details PP'!N219</t>
  </si>
  <si>
    <r>
      <rPr>
        <b/>
        <sz val="10"/>
        <rFont val="Arial"/>
        <family val="2"/>
      </rPr>
      <t>ENTERING LOCAL EXCHANGE RATES</t>
    </r>
    <r>
      <rPr>
        <sz val="10"/>
        <rFont val="Arial"/>
        <family val="2"/>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</si>
  <si>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Name</t>
  </si>
  <si>
    <t>Value</t>
  </si>
  <si>
    <t>Content Type</t>
  </si>
  <si>
    <t>Video</t>
  </si>
  <si>
    <t>Production</t>
  </si>
  <si>
    <t>post production only</t>
  </si>
  <si>
    <t>Format Type</t>
  </si>
  <si>
    <t>Summary And Detailed</t>
  </si>
  <si>
    <t>Mapping Key</t>
  </si>
  <si>
    <t>VideoPostProductionAllSummaryAndDetail</t>
  </si>
  <si>
    <t>DO NOT MODIFY THIS SHEET</t>
  </si>
  <si>
    <t>(version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</si>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</sst>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43" formatCode="_-* #,##0.00_-;\-* #,##0.00_-;_-* &quot;-&quot;??_-;_-@_-"/>
    <numFmt numFmtId="164" formatCode="_(* #,##0_);_(* \(#,##0\);_(* &quot;-&quot;_);_(@_)"/>
    <numFmt numFmtId="165" formatCode="_(* #,##0.00_);_(* \(#,##0.00\);_(* &quot;-&quot;??_);_(@_)"/>
    <numFmt numFmtId="166" formatCode="_(&quot;$&quot;* #,##0_);_(&quot;$&quot;* \(#,##0\);_(&quot;$&quot;* &quot;-&quot;_);_(@_)"/>
    <numFmt numFmtId="167" formatCode="_(* #,##0_);_(* \(#,##0\);_(* &quot;-&quot;??_);_(@_)"/>
    <numFmt numFmtId="168" formatCode=";;;"/>
    <numFmt numFmtId="169" formatCode="dd/mmm/yyyy"/>
    <numFmt numFmtId="170" formatCode="_-* #,##0\ _€_-;\-* #,##0\ _€_-;_-* &quot;-&quot;\ _€_-;_-@_-"/>
    <numFmt numFmtId="171" formatCode="_-* #,##0.00\ _€_-;\-* #,##0.00\ _€_-;_-* &quot;-&quot;??\ _€_-;_-@_-"/>
    <numFmt numFmtId="172" formatCode="#,##0.000"/>
    <numFmt numFmtId="173" formatCode="#,##0.0000000"/>
    <numFmt numFmtId="174" formatCode="#,##0.0000000_ ;\-#,##0.0000000\ "/>
  </numFmts>
  <fonts count="51" x14ac:knownFonts="1">
    <font>
      <sz val="10"/>
      <name val="Arial"/>
    </font>
    <font>
      <sz val="10"/>
      <name val="Arial"/>
      <family val="2"/>
      <charset val="238"/>
    </font>
    <font>
      <b/>
      <u/>
      <sz val="12"/>
      <name val="Arial"/>
      <family val="2"/>
    </font>
    <font>
      <b/>
      <sz val="12"/>
      <name val="Arial"/>
      <family val="2"/>
    </font>
    <font>
      <sz val="10"/>
      <name val="Arial"/>
      <family val="2"/>
      <charset val="238"/>
    </font>
    <font>
      <sz val="12"/>
      <name val="Arial"/>
      <family val="2"/>
    </font>
    <font>
      <sz val="11"/>
      <name val="Arial"/>
      <family val="2"/>
    </font>
    <font>
      <sz val="12"/>
      <name val="Arial"/>
      <family val="2"/>
    </font>
    <font>
      <b/>
      <sz val="11"/>
      <name val="Arial"/>
      <family val="2"/>
    </font>
    <font>
      <b/>
      <sz val="14"/>
      <color indexed="10"/>
      <name val="Arial"/>
      <family val="2"/>
    </font>
    <font>
      <b/>
      <sz val="12"/>
      <name val="Arial"/>
      <family val="2"/>
    </font>
    <font>
      <sz val="14"/>
      <name val="Arial"/>
      <family val="2"/>
    </font>
    <font>
      <b/>
      <sz val="16"/>
      <name val="Arial"/>
      <family val="2"/>
    </font>
    <font>
      <sz val="12"/>
      <color indexed="8"/>
      <name val="Arial"/>
      <family val="2"/>
    </font>
    <font>
      <sz val="16"/>
      <name val="Arial"/>
      <family val="2"/>
    </font>
    <font>
      <sz val="14"/>
      <color indexed="8"/>
      <name val="Arial"/>
      <family val="2"/>
    </font>
    <font>
      <sz val="11"/>
      <color indexed="8"/>
      <name val="Arial"/>
      <family val="2"/>
    </font>
    <font>
      <sz val="18"/>
      <name val="Arial"/>
      <family val="2"/>
    </font>
    <font>
      <sz val="8"/>
      <color indexed="81"/>
      <name val="Tahoma"/>
      <family val="2"/>
    </font>
    <font>
      <sz val="10"/>
      <name val="Aharoni"/>
      <charset val="177"/>
    </font>
    <font>
      <sz val="10"/>
      <name val="Aharoni"/>
      <charset val="177"/>
    </font>
    <font>
      <sz val="10"/>
      <name val="Arial"/>
      <family val="2"/>
      <charset val="238"/>
    </font>
    <font>
      <b/>
      <sz val="12"/>
      <name val="Calibri"/>
      <family val="2"/>
      <charset val="238"/>
      <scheme val="minor"/>
    </font>
    <font>
      <sz val="16"/>
      <name val="Calibri"/>
      <family val="2"/>
      <scheme val="minor"/>
    </font>
    <font>
      <sz val="12"/>
      <name val="Calibri"/>
      <family val="2"/>
      <scheme val="minor"/>
    </font>
    <font>
      <sz val="11"/>
      <name val="Calibri"/>
      <family val="2"/>
      <scheme val="minor"/>
    </font>
    <font>
      <sz val="28"/>
      <color theme="0"/>
      <name val="Calibri Light"/>
      <family val="2"/>
    </font>
    <font>
      <sz val="18"/>
      <name val="Calibri"/>
      <family val="2"/>
      <scheme val="minor"/>
    </font>
    <font>
      <sz val="14"/>
      <name val="Calibri Light"/>
      <family val="2"/>
    </font>
    <font>
      <b/>
      <sz val="11"/>
      <name val="Calibri"/>
      <family val="2"/>
      <scheme val="minor"/>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10"/>
      <color theme="0"/>
      <name val="Calibri"/>
      <family val="2"/>
      <scheme val="minor"/>
    </font>
    <font>
      <b/>
      <sz val="11"/>
      <name val="Calibri Light"/>
      <family val="2"/>
    </font>
    <font>
      <b/>
      <sz val="12"/>
      <name val="Calibri Light"/>
      <family val="2"/>
    </font>
    <font>
      <sz val="18"/>
      <name val="Calibri Light"/>
      <family val="2"/>
    </font>
    <font>
      <sz val="11"/>
      <name val="Calibri Light"/>
      <family val="2"/>
    </font>
    <font>
      <sz val="10"/>
      <name val="Calibri Light"/>
      <family val="2"/>
    </font>
    <font>
      <sz val="10"/>
      <name val="Arial"/>
      <family val="2"/>
    </font>
    <font>
      <b/>
      <sz val="10"/>
      <name val="Arial"/>
      <family val="2"/>
    </font>
    <font>
      <b/>
      <sz val="12"/>
      <color rgb="FFFF0000"/>
      <name val="Calibri"/>
      <family val="2"/>
      <scheme val="minor"/>
    </font>
    <font>
      <b/>
      <u/>
      <sz val="14"/>
      <name val="Calibri Light"/>
      <family val="2"/>
    </font>
    <font>
      <sz val="12"/>
      <color rgb="FF92D050"/>
      <name val="Calibri"/>
      <family val="2"/>
      <scheme val="minor"/>
    </font>
    <font>
      <sz val="12"/>
      <color theme="0" tint="-0.14999847407452621"/>
      <name val="Calibri"/>
      <family val="2"/>
      <scheme val="minor"/>
    </font>
    <font>
      <u/>
      <sz val="10"/>
      <color theme="10"/>
      <name val="Arial"/>
      <family val="2"/>
    </font>
    <font>
      <u/>
      <sz val="10"/>
      <color theme="11"/>
      <name val="Arial"/>
      <family val="2"/>
    </font>
  </fonts>
  <fills count="2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0070C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rgb="FF7030A0"/>
        <bgColor indexed="64"/>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rgb="FFFFFF00"/>
        <bgColor indexed="64"/>
      </patternFill>
    </fill>
    <fill>
      <patternFill patternType="solid">
        <fgColor theme="1" tint="0.34998626667073579"/>
        <bgColor indexed="64"/>
      </patternFill>
    </fill>
    <fill>
      <patternFill patternType="solid">
        <fgColor rgb="FF002060"/>
        <bgColor auto="1"/>
      </patternFill>
    </fill>
    <fill>
      <patternFill patternType="solid">
        <fgColor rgb="FFFFFF99"/>
        <bgColor rgb="FF000000"/>
      </patternFill>
    </fill>
    <fill>
      <patternFill patternType="solid">
        <fgColor rgb="FFCCFFCC"/>
        <bgColor indexed="64"/>
      </patternFill>
    </fill>
  </fills>
  <borders count="60">
    <border>
      <left/>
      <right/>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right style="medium">
        <color auto="1"/>
      </right>
      <top style="medium">
        <color auto="1"/>
      </top>
      <bottom/>
      <diagonal/>
    </border>
    <border>
      <left/>
      <right style="medium">
        <color auto="1"/>
      </right>
      <top/>
      <bottom style="hair">
        <color auto="1"/>
      </bottom>
      <diagonal/>
    </border>
    <border>
      <left style="medium">
        <color auto="1"/>
      </left>
      <right/>
      <top style="medium">
        <color auto="1"/>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right/>
      <top style="thin">
        <color auto="1"/>
      </top>
      <bottom style="thin">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hair">
        <color auto="1"/>
      </left>
      <right style="medium">
        <color auto="1"/>
      </right>
      <top style="hair">
        <color auto="1"/>
      </top>
      <bottom style="hair">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medium">
        <color auto="1"/>
      </right>
      <top style="thin">
        <color auto="1"/>
      </top>
      <bottom style="medium">
        <color auto="1"/>
      </bottom>
      <diagonal/>
    </border>
    <border>
      <left style="hair">
        <color auto="1"/>
      </left>
      <right/>
      <top style="hair">
        <color auto="1"/>
      </top>
      <bottom style="hair">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s>
  <cellStyleXfs count="86">
    <xf numFmtId="0" fontId="0" fillId="0" borderId="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1"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21" fillId="0" borderId="0"/>
    <xf numFmtId="0" fontId="1" fillId="0" borderId="0"/>
    <xf numFmtId="0" fontId="19"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9" fillId="0" borderId="0" applyFont="0" applyFill="0" applyBorder="0" applyAlignment="0" applyProtection="0"/>
    <xf numFmtId="0" fontId="43"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170" fontId="43" fillId="0" borderId="0" applyFont="0" applyFill="0" applyBorder="0" applyAlignment="0" applyProtection="0"/>
    <xf numFmtId="41" fontId="43" fillId="0" borderId="0" applyFont="0" applyFill="0" applyBorder="0" applyAlignment="0" applyProtection="0"/>
    <xf numFmtId="41"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166" fontId="43" fillId="0" borderId="0" applyFont="0" applyFill="0" applyBorder="0" applyAlignment="0" applyProtection="0"/>
    <xf numFmtId="0" fontId="43" fillId="0" borderId="0"/>
    <xf numFmtId="0" fontId="43" fillId="0" borderId="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0" fontId="43"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0" fontId="49" fillId="0" borderId="0" applyNumberFormat="0" applyFill="0" applyBorder="0" applyAlignment="0" applyProtection="0"/>
    <xf numFmtId="0" fontId="50" fillId="0" borderId="0" applyNumberFormat="0" applyFill="0" applyBorder="0" applyAlignment="0" applyProtection="0"/>
  </cellStyleXfs>
  <cellXfs count="432">
    <xf numFmtId="0" fontId="0" fillId="0" borderId="0" xfId="0"/>
    <xf numFmtId="0" fontId="24" fillId="10" borderId="0" xfId="0" applyFont="1" applyFill="1" applyAlignment="1" applyProtection="1">
      <alignment vertical="center"/>
      <protection hidden="1"/>
    </xf>
    <xf numFmtId="0" fontId="24" fillId="0" borderId="45" xfId="0" applyFont="1" applyFill="1" applyBorder="1" applyAlignment="1" applyProtection="1">
      <alignment vertical="center"/>
      <protection hidden="1"/>
    </xf>
    <xf numFmtId="0" fontId="24" fillId="0" borderId="46" xfId="0" applyFont="1" applyFill="1" applyBorder="1" applyAlignment="1" applyProtection="1">
      <alignment vertical="center"/>
      <protection hidden="1"/>
    </xf>
    <xf numFmtId="0" fontId="24" fillId="0" borderId="46" xfId="0" applyFont="1" applyFill="1" applyBorder="1" applyAlignment="1" applyProtection="1">
      <alignment vertical="center" wrapText="1"/>
      <protection hidden="1"/>
    </xf>
    <xf numFmtId="0" fontId="24" fillId="0" borderId="47" xfId="0" applyFont="1" applyFill="1" applyBorder="1" applyAlignment="1" applyProtection="1">
      <alignment vertical="center" wrapText="1"/>
      <protection hidden="1"/>
    </xf>
    <xf numFmtId="0" fontId="24" fillId="7" borderId="0" xfId="0" applyFont="1" applyFill="1" applyAlignment="1" applyProtection="1">
      <alignment vertical="center"/>
      <protection hidden="1"/>
    </xf>
    <xf numFmtId="0" fontId="24" fillId="8" borderId="45" xfId="0" applyFont="1" applyFill="1" applyBorder="1" applyAlignment="1" applyProtection="1">
      <alignment vertical="center"/>
      <protection hidden="1"/>
    </xf>
    <xf numFmtId="0" fontId="23" fillId="8" borderId="46" xfId="0" applyFont="1" applyFill="1" applyBorder="1" applyAlignment="1" applyProtection="1">
      <alignment vertical="center"/>
      <protection hidden="1"/>
    </xf>
    <xf numFmtId="0" fontId="23" fillId="8" borderId="46" xfId="0" applyFont="1" applyFill="1" applyBorder="1" applyAlignment="1" applyProtection="1">
      <alignment vertical="center" wrapText="1"/>
      <protection hidden="1"/>
    </xf>
    <xf numFmtId="0" fontId="23" fillId="8" borderId="47" xfId="0" applyFont="1" applyFill="1" applyBorder="1" applyAlignment="1" applyProtection="1">
      <alignment vertical="center" wrapText="1"/>
      <protection hidden="1"/>
    </xf>
    <xf numFmtId="0" fontId="25" fillId="10" borderId="0" xfId="0" applyFont="1" applyFill="1" applyAlignment="1" applyProtection="1">
      <alignment vertical="center"/>
      <protection hidden="1"/>
    </xf>
    <xf numFmtId="0" fontId="26" fillId="18" borderId="48" xfId="0" applyFont="1" applyFill="1" applyBorder="1" applyAlignment="1" applyProtection="1">
      <alignment vertical="center"/>
      <protection hidden="1"/>
    </xf>
    <xf numFmtId="0" fontId="26" fillId="19" borderId="49" xfId="0" applyFont="1" applyFill="1" applyBorder="1" applyAlignment="1" applyProtection="1">
      <alignment vertical="center"/>
      <protection hidden="1"/>
    </xf>
    <xf numFmtId="0" fontId="27" fillId="20" borderId="49" xfId="0" applyFont="1" applyFill="1" applyBorder="1" applyAlignment="1" applyProtection="1">
      <alignment wrapText="1"/>
      <protection hidden="1"/>
    </xf>
    <xf numFmtId="0" fontId="27" fillId="20" borderId="50" xfId="0" applyFont="1" applyFill="1" applyBorder="1" applyAlignment="1" applyProtection="1">
      <alignment wrapText="1"/>
      <protection hidden="1"/>
    </xf>
    <xf numFmtId="0" fontId="25" fillId="7" borderId="0" xfId="0" applyFont="1" applyFill="1" applyAlignment="1" applyProtection="1">
      <alignment vertical="center"/>
      <protection hidden="1"/>
    </xf>
    <xf numFmtId="0" fontId="25" fillId="10" borderId="0" xfId="0" applyFont="1" applyFill="1" applyAlignment="1" applyProtection="1">
      <alignment vertical="center" wrapText="1"/>
      <protection hidden="1"/>
    </xf>
    <xf numFmtId="0" fontId="25" fillId="10" borderId="0" xfId="0" applyFont="1" applyFill="1" applyBorder="1" applyAlignment="1" applyProtection="1">
      <alignment vertical="center"/>
      <protection hidden="1"/>
    </xf>
    <xf numFmtId="0" fontId="28" fillId="10" borderId="0" xfId="0" applyFont="1" applyFill="1" applyBorder="1" applyAlignment="1" applyProtection="1">
      <alignment vertical="center"/>
      <protection hidden="1"/>
    </xf>
    <xf numFmtId="0" fontId="28" fillId="10" borderId="0" xfId="0" applyFont="1" applyFill="1" applyBorder="1" applyAlignment="1" applyProtection="1">
      <alignment vertical="center" wrapText="1"/>
      <protection hidden="1"/>
    </xf>
    <xf numFmtId="0" fontId="29" fillId="7" borderId="0" xfId="0" applyFont="1" applyFill="1" applyBorder="1" applyAlignment="1" applyProtection="1">
      <alignment vertical="center"/>
      <protection hidden="1"/>
    </xf>
    <xf numFmtId="0" fontId="28" fillId="8" borderId="45" xfId="0" applyFont="1" applyFill="1" applyBorder="1" applyAlignment="1" applyProtection="1">
      <alignment vertical="center"/>
      <protection hidden="1"/>
    </xf>
    <xf numFmtId="0" fontId="28" fillId="8" borderId="47" xfId="0" applyFont="1" applyFill="1" applyBorder="1" applyAlignment="1" applyProtection="1">
      <alignment vertical="center"/>
      <protection hidden="1"/>
    </xf>
    <xf numFmtId="0" fontId="30" fillId="8" borderId="45" xfId="0" applyFont="1" applyFill="1" applyBorder="1" applyAlignment="1" applyProtection="1">
      <alignment vertical="center"/>
      <protection hidden="1"/>
    </xf>
    <xf numFmtId="0" fontId="30" fillId="8" borderId="47" xfId="0" applyFont="1" applyFill="1" applyBorder="1" applyAlignment="1" applyProtection="1">
      <alignment vertical="center"/>
      <protection hidden="1"/>
    </xf>
    <xf numFmtId="0" fontId="28" fillId="21" borderId="45" xfId="0" applyFont="1" applyFill="1" applyBorder="1" applyAlignment="1" applyProtection="1">
      <alignment vertical="center"/>
      <protection hidden="1"/>
    </xf>
    <xf numFmtId="0" fontId="28" fillId="21" borderId="47" xfId="0" applyFont="1" applyFill="1" applyBorder="1" applyAlignment="1" applyProtection="1">
      <alignment vertical="center"/>
      <protection hidden="1"/>
    </xf>
    <xf numFmtId="0" fontId="28" fillId="21" borderId="45" xfId="0" applyFont="1" applyFill="1" applyBorder="1" applyAlignment="1" applyProtection="1">
      <alignment vertical="center" wrapText="1"/>
      <protection hidden="1"/>
    </xf>
    <xf numFmtId="0" fontId="30" fillId="8" borderId="45" xfId="17" applyFont="1" applyFill="1" applyBorder="1" applyAlignment="1" applyProtection="1">
      <alignment vertical="center"/>
      <protection hidden="1"/>
    </xf>
    <xf numFmtId="0" fontId="30" fillId="8" borderId="47" xfId="17" applyFont="1" applyFill="1" applyBorder="1" applyAlignment="1" applyProtection="1">
      <alignment vertical="center"/>
      <protection hidden="1"/>
    </xf>
    <xf numFmtId="0" fontId="28" fillId="22" borderId="45" xfId="0" applyFont="1" applyFill="1" applyBorder="1" applyAlignment="1" applyProtection="1">
      <alignment vertical="center"/>
      <protection hidden="1"/>
    </xf>
    <xf numFmtId="0" fontId="28" fillId="22" borderId="47" xfId="0" applyFont="1" applyFill="1" applyBorder="1" applyAlignment="1" applyProtection="1">
      <alignment vertical="center"/>
      <protection hidden="1"/>
    </xf>
    <xf numFmtId="0" fontId="28" fillId="22" borderId="45" xfId="0" applyFont="1" applyFill="1" applyBorder="1" applyAlignment="1" applyProtection="1">
      <alignment vertical="center" wrapText="1"/>
      <protection hidden="1"/>
    </xf>
    <xf numFmtId="0" fontId="28" fillId="8" borderId="45" xfId="0" applyFont="1" applyFill="1" applyBorder="1" applyAlignment="1" applyProtection="1">
      <protection hidden="1"/>
    </xf>
    <xf numFmtId="0" fontId="28" fillId="8" borderId="47" xfId="0" applyFont="1" applyFill="1" applyBorder="1" applyAlignment="1" applyProtection="1">
      <protection hidden="1"/>
    </xf>
    <xf numFmtId="0" fontId="24" fillId="10" borderId="0" xfId="0" applyFont="1" applyFill="1" applyBorder="1" applyAlignment="1" applyProtection="1">
      <alignment vertical="center"/>
      <protection hidden="1"/>
    </xf>
    <xf numFmtId="0" fontId="24" fillId="10" borderId="0" xfId="0" applyFont="1" applyFill="1" applyBorder="1" applyAlignment="1" applyProtection="1">
      <alignment vertical="top"/>
      <protection hidden="1"/>
    </xf>
    <xf numFmtId="0" fontId="24" fillId="13" borderId="45" xfId="0" applyFont="1" applyFill="1" applyBorder="1" applyAlignment="1" applyProtection="1">
      <alignment vertical="center"/>
      <protection hidden="1"/>
    </xf>
    <xf numFmtId="0" fontId="24" fillId="13" borderId="46" xfId="0" applyFont="1" applyFill="1" applyBorder="1" applyAlignment="1" applyProtection="1">
      <alignment vertical="center"/>
      <protection hidden="1"/>
    </xf>
    <xf numFmtId="0" fontId="24" fillId="13" borderId="47" xfId="0" applyFont="1" applyFill="1" applyBorder="1" applyAlignment="1" applyProtection="1">
      <alignment vertical="center"/>
      <protection hidden="1"/>
    </xf>
    <xf numFmtId="0" fontId="24" fillId="22" borderId="45" xfId="0" applyFont="1" applyFill="1" applyBorder="1" applyAlignment="1" applyProtection="1">
      <alignment horizontal="center" vertical="center" wrapText="1"/>
      <protection hidden="1"/>
    </xf>
    <xf numFmtId="0" fontId="24" fillId="21" borderId="45" xfId="0" applyFont="1" applyFill="1" applyBorder="1" applyAlignment="1" applyProtection="1">
      <alignment horizontal="center" vertical="center" wrapText="1"/>
      <protection hidden="1"/>
    </xf>
    <xf numFmtId="0" fontId="31" fillId="23" borderId="51" xfId="0" applyFont="1" applyFill="1" applyBorder="1" applyAlignment="1" applyProtection="1">
      <alignment horizontal="center" vertical="center" wrapText="1"/>
      <protection hidden="1"/>
    </xf>
    <xf numFmtId="0" fontId="29" fillId="7" borderId="0" xfId="0" applyFont="1" applyFill="1" applyAlignment="1" applyProtection="1">
      <alignment vertical="center"/>
      <protection hidden="1"/>
    </xf>
    <xf numFmtId="0" fontId="24" fillId="8" borderId="48" xfId="0" applyFont="1" applyFill="1" applyBorder="1" applyAlignment="1" applyProtection="1">
      <alignment vertical="center"/>
      <protection hidden="1"/>
    </xf>
    <xf numFmtId="0" fontId="24" fillId="8" borderId="49" xfId="0" applyFont="1" applyFill="1" applyBorder="1" applyAlignment="1" applyProtection="1">
      <alignment vertical="center"/>
      <protection hidden="1"/>
    </xf>
    <xf numFmtId="0" fontId="24" fillId="8" borderId="50" xfId="0" applyFont="1" applyFill="1" applyBorder="1" applyAlignment="1" applyProtection="1">
      <alignment vertical="center"/>
      <protection hidden="1"/>
    </xf>
    <xf numFmtId="0" fontId="24" fillId="8" borderId="46" xfId="0" applyFont="1" applyFill="1" applyBorder="1" applyAlignment="1" applyProtection="1">
      <alignment vertical="center"/>
      <protection hidden="1"/>
    </xf>
    <xf numFmtId="0" fontId="24" fillId="8" borderId="52" xfId="0" applyFont="1" applyFill="1" applyBorder="1" applyAlignment="1" applyProtection="1">
      <alignment vertical="center"/>
      <protection hidden="1"/>
    </xf>
    <xf numFmtId="0" fontId="24" fillId="8" borderId="53" xfId="0" applyFont="1" applyFill="1" applyBorder="1" applyAlignment="1" applyProtection="1">
      <alignment vertical="center"/>
      <protection hidden="1"/>
    </xf>
    <xf numFmtId="0" fontId="24" fillId="13" borderId="55" xfId="0" applyFont="1" applyFill="1" applyBorder="1" applyAlignment="1" applyProtection="1">
      <alignment vertical="center"/>
      <protection hidden="1"/>
    </xf>
    <xf numFmtId="0" fontId="24" fillId="14" borderId="45" xfId="0" applyFont="1" applyFill="1" applyBorder="1" applyAlignment="1" applyProtection="1">
      <alignment vertical="center"/>
      <protection hidden="1"/>
    </xf>
    <xf numFmtId="0" fontId="24" fillId="14" borderId="46" xfId="0" applyFont="1" applyFill="1" applyBorder="1" applyAlignment="1" applyProtection="1">
      <alignment vertical="center"/>
      <protection hidden="1"/>
    </xf>
    <xf numFmtId="0" fontId="24" fillId="14" borderId="47" xfId="0" applyFont="1" applyFill="1" applyBorder="1" applyAlignment="1" applyProtection="1">
      <alignment vertical="center"/>
      <protection hidden="1"/>
    </xf>
    <xf numFmtId="0" fontId="24" fillId="15" borderId="45" xfId="0" applyFont="1" applyFill="1" applyBorder="1" applyAlignment="1" applyProtection="1">
      <alignment vertical="center"/>
      <protection hidden="1"/>
    </xf>
    <xf numFmtId="0" fontId="24" fillId="15" borderId="46" xfId="0" applyFont="1" applyFill="1" applyBorder="1" applyAlignment="1" applyProtection="1">
      <alignment vertical="center"/>
      <protection hidden="1"/>
    </xf>
    <xf numFmtId="0" fontId="24" fillId="15" borderId="47" xfId="0" applyFont="1" applyFill="1" applyBorder="1" applyAlignment="1" applyProtection="1">
      <alignment vertical="center"/>
      <protection hidden="1"/>
    </xf>
    <xf numFmtId="0" fontId="29" fillId="0" borderId="0" xfId="0" applyFont="1" applyFill="1" applyBorder="1" applyAlignment="1" applyProtection="1">
      <alignment horizontal="left" vertical="center"/>
      <protection hidden="1"/>
    </xf>
    <xf numFmtId="0" fontId="29" fillId="11" borderId="0" xfId="0" applyFont="1" applyFill="1" applyAlignment="1" applyProtection="1">
      <alignment vertical="center"/>
      <protection hidden="1"/>
    </xf>
    <xf numFmtId="0" fontId="24" fillId="17" borderId="45" xfId="0" applyFont="1" applyFill="1" applyBorder="1" applyAlignment="1" applyProtection="1">
      <alignment vertical="center"/>
      <protection hidden="1"/>
    </xf>
    <xf numFmtId="0" fontId="24" fillId="17" borderId="46" xfId="0" applyFont="1" applyFill="1" applyBorder="1" applyAlignment="1" applyProtection="1">
      <alignment vertical="center"/>
      <protection hidden="1"/>
    </xf>
    <xf numFmtId="0" fontId="24" fillId="17" borderId="47" xfId="0" applyFont="1" applyFill="1" applyBorder="1" applyAlignment="1" applyProtection="1">
      <alignment vertical="center"/>
      <protection hidden="1"/>
    </xf>
    <xf numFmtId="0" fontId="31" fillId="12" borderId="45" xfId="0" applyFont="1" applyFill="1" applyBorder="1" applyAlignment="1" applyProtection="1">
      <alignment vertical="center"/>
      <protection hidden="1"/>
    </xf>
    <xf numFmtId="0" fontId="31" fillId="12" borderId="46" xfId="0" applyFont="1" applyFill="1" applyBorder="1" applyAlignment="1" applyProtection="1">
      <alignment vertical="center"/>
      <protection hidden="1"/>
    </xf>
    <xf numFmtId="0" fontId="31" fillId="12" borderId="47" xfId="0" applyFont="1" applyFill="1" applyBorder="1" applyAlignment="1" applyProtection="1">
      <alignment vertical="center"/>
      <protection hidden="1"/>
    </xf>
    <xf numFmtId="165" fontId="24" fillId="12" borderId="51" xfId="0" applyNumberFormat="1" applyFont="1" applyFill="1" applyBorder="1" applyAlignment="1" applyProtection="1">
      <alignment horizontal="center" vertical="center" wrapText="1"/>
      <protection hidden="1"/>
    </xf>
    <xf numFmtId="37" fontId="24" fillId="12" borderId="51" xfId="2" applyNumberFormat="1" applyFont="1" applyFill="1" applyBorder="1" applyAlignment="1" applyProtection="1">
      <alignment horizontal="center" vertical="center" wrapText="1"/>
      <protection hidden="1"/>
    </xf>
    <xf numFmtId="0" fontId="24" fillId="16" borderId="45" xfId="0" applyFont="1" applyFill="1" applyBorder="1" applyAlignment="1" applyProtection="1">
      <alignment vertical="center"/>
      <protection hidden="1"/>
    </xf>
    <xf numFmtId="0" fontId="24" fillId="16" borderId="46" xfId="0" applyFont="1" applyFill="1" applyBorder="1" applyAlignment="1" applyProtection="1">
      <alignment vertical="center"/>
      <protection hidden="1"/>
    </xf>
    <xf numFmtId="0" fontId="24" fillId="16" borderId="47" xfId="0" applyFont="1" applyFill="1" applyBorder="1" applyAlignment="1" applyProtection="1">
      <alignment vertical="center"/>
      <protection hidden="1"/>
    </xf>
    <xf numFmtId="3" fontId="3" fillId="0" borderId="3" xfId="2" applyNumberFormat="1" applyFont="1" applyFill="1" applyBorder="1" applyAlignment="1" applyProtection="1">
      <alignment horizontal="left" vertical="center"/>
      <protection hidden="1"/>
    </xf>
    <xf numFmtId="0" fontId="26" fillId="26" borderId="48" xfId="0" applyFont="1" applyFill="1" applyBorder="1" applyAlignment="1" applyProtection="1">
      <alignment horizontal="left" vertical="center"/>
      <protection hidden="1"/>
    </xf>
    <xf numFmtId="0" fontId="26" fillId="18" borderId="48" xfId="0" applyFont="1" applyFill="1" applyBorder="1" applyAlignment="1" applyProtection="1">
      <alignment horizontal="left" vertical="center"/>
      <protection hidden="1"/>
    </xf>
    <xf numFmtId="0" fontId="26" fillId="19" borderId="49" xfId="0" applyFont="1" applyFill="1" applyBorder="1" applyAlignment="1" applyProtection="1">
      <alignment horizontal="left" vertical="center"/>
      <protection hidden="1"/>
    </xf>
    <xf numFmtId="0" fontId="40" fillId="20" borderId="49" xfId="0" applyFont="1" applyFill="1" applyBorder="1" applyAlignment="1" applyProtection="1">
      <alignment horizontal="left" wrapText="1"/>
      <protection hidden="1"/>
    </xf>
    <xf numFmtId="0" fontId="40" fillId="20" borderId="50" xfId="0" applyFont="1" applyFill="1" applyBorder="1" applyAlignment="1" applyProtection="1">
      <alignment horizontal="left" wrapText="1"/>
      <protection hidden="1"/>
    </xf>
    <xf numFmtId="0" fontId="38" fillId="0" borderId="0" xfId="0" applyFont="1" applyFill="1" applyAlignment="1" applyProtection="1">
      <alignment horizontal="left"/>
      <protection hidden="1"/>
    </xf>
    <xf numFmtId="0" fontId="38" fillId="20" borderId="0" xfId="0" applyFont="1" applyFill="1" applyAlignment="1" applyProtection="1">
      <alignment horizontal="left" vertical="center"/>
      <protection hidden="1"/>
    </xf>
    <xf numFmtId="0" fontId="38" fillId="20" borderId="0" xfId="0" applyFont="1" applyFill="1" applyAlignment="1" applyProtection="1">
      <alignment horizontal="left"/>
      <protection hidden="1"/>
    </xf>
    <xf numFmtId="164" fontId="38" fillId="20" borderId="0" xfId="2" applyFont="1" applyFill="1" applyAlignment="1" applyProtection="1">
      <alignment horizontal="left"/>
      <protection hidden="1"/>
    </xf>
    <xf numFmtId="0" fontId="6" fillId="0" borderId="0" xfId="0" applyFont="1" applyFill="1" applyAlignment="1" applyProtection="1">
      <alignment horizontal="left" vertical="center"/>
      <protection hidden="1"/>
    </xf>
    <xf numFmtId="0" fontId="41" fillId="0" borderId="0" xfId="0" applyFont="1" applyFill="1" applyProtection="1">
      <protection hidden="1"/>
    </xf>
    <xf numFmtId="0" fontId="28" fillId="5" borderId="0" xfId="0" applyFont="1" applyFill="1" applyBorder="1" applyProtection="1">
      <protection hidden="1"/>
    </xf>
    <xf numFmtId="0" fontId="42" fillId="5" borderId="0" xfId="0" applyFont="1" applyFill="1" applyBorder="1" applyProtection="1">
      <protection hidden="1"/>
    </xf>
    <xf numFmtId="0" fontId="41" fillId="5" borderId="0" xfId="0" applyFont="1" applyFill="1" applyBorder="1" applyProtection="1">
      <protection hidden="1"/>
    </xf>
    <xf numFmtId="0" fontId="41" fillId="5" borderId="0" xfId="0" applyFont="1" applyFill="1" applyBorder="1" applyAlignment="1" applyProtection="1">
      <alignment horizontal="center"/>
      <protection hidden="1"/>
    </xf>
    <xf numFmtId="0" fontId="6" fillId="0" borderId="0" xfId="0" applyFont="1" applyFill="1" applyAlignment="1" applyProtection="1">
      <alignment horizontal="left"/>
      <protection hidden="1"/>
    </xf>
    <xf numFmtId="0" fontId="41" fillId="0" borderId="0" xfId="0" applyFont="1" applyFill="1" applyAlignment="1" applyProtection="1">
      <alignment vertical="center"/>
      <protection hidden="1"/>
    </xf>
    <xf numFmtId="0" fontId="28" fillId="2" borderId="0" xfId="0" applyFont="1" applyFill="1" applyBorder="1" applyProtection="1">
      <protection hidden="1"/>
    </xf>
    <xf numFmtId="0" fontId="42" fillId="2" borderId="0" xfId="0" applyFont="1" applyFill="1" applyBorder="1" applyProtection="1">
      <protection hidden="1"/>
    </xf>
    <xf numFmtId="0" fontId="41" fillId="2" borderId="0" xfId="0" applyFont="1" applyFill="1" applyBorder="1" applyAlignment="1" applyProtection="1">
      <alignment horizontal="center"/>
      <protection hidden="1"/>
    </xf>
    <xf numFmtId="0" fontId="28" fillId="4" borderId="0" xfId="0" applyFont="1" applyFill="1" applyBorder="1" applyAlignment="1" applyProtection="1">
      <alignment vertical="center"/>
      <protection hidden="1"/>
    </xf>
    <xf numFmtId="0" fontId="42" fillId="4" borderId="0" xfId="0" applyFont="1" applyFill="1" applyBorder="1" applyProtection="1">
      <protection hidden="1"/>
    </xf>
    <xf numFmtId="0" fontId="28" fillId="4" borderId="0" xfId="0" applyFont="1" applyFill="1" applyBorder="1" applyProtection="1">
      <protection hidden="1"/>
    </xf>
    <xf numFmtId="0" fontId="41" fillId="4" borderId="0" xfId="0" applyFont="1" applyFill="1" applyBorder="1" applyProtection="1">
      <protection hidden="1"/>
    </xf>
    <xf numFmtId="0" fontId="41" fillId="4" borderId="0" xfId="0" applyFont="1" applyFill="1" applyBorder="1" applyAlignment="1" applyProtection="1">
      <alignment horizontal="center"/>
      <protection hidden="1"/>
    </xf>
    <xf numFmtId="0" fontId="6" fillId="0" borderId="0" xfId="0" applyFont="1" applyFill="1" applyBorder="1" applyAlignment="1" applyProtection="1">
      <alignment horizontal="left"/>
      <protection hidden="1"/>
    </xf>
    <xf numFmtId="164" fontId="6" fillId="0" borderId="0" xfId="2" applyFont="1" applyFill="1" applyAlignment="1" applyProtection="1">
      <alignment horizontal="left"/>
      <protection hidden="1"/>
    </xf>
    <xf numFmtId="0" fontId="5" fillId="0" borderId="0" xfId="0" applyFont="1" applyFill="1" applyAlignment="1" applyProtection="1">
      <alignment horizontal="left"/>
      <protection hidden="1"/>
    </xf>
    <xf numFmtId="164" fontId="16" fillId="0" borderId="0" xfId="2" applyFont="1" applyFill="1" applyBorder="1" applyAlignment="1" applyProtection="1">
      <alignment horizontal="left"/>
      <protection hidden="1"/>
    </xf>
    <xf numFmtId="0" fontId="6" fillId="0" borderId="9" xfId="0" applyFont="1" applyFill="1" applyBorder="1" applyAlignment="1" applyProtection="1">
      <alignment horizontal="left"/>
      <protection hidden="1"/>
    </xf>
    <xf numFmtId="0" fontId="6" fillId="0" borderId="1" xfId="0" applyFont="1" applyFill="1" applyBorder="1" applyAlignment="1" applyProtection="1">
      <alignment horizontal="left"/>
      <protection hidden="1"/>
    </xf>
    <xf numFmtId="0" fontId="6" fillId="0" borderId="7" xfId="0" applyFont="1" applyFill="1" applyBorder="1" applyAlignment="1" applyProtection="1">
      <alignment horizontal="left"/>
      <protection hidden="1"/>
    </xf>
    <xf numFmtId="164" fontId="6" fillId="0" borderId="0" xfId="2" applyFont="1" applyFill="1" applyBorder="1" applyAlignment="1" applyProtection="1">
      <alignment horizontal="left"/>
      <protection hidden="1"/>
    </xf>
    <xf numFmtId="0" fontId="6" fillId="0" borderId="4" xfId="0" applyFont="1" applyFill="1" applyBorder="1" applyAlignment="1" applyProtection="1">
      <alignment horizontal="left"/>
      <protection hidden="1"/>
    </xf>
    <xf numFmtId="0" fontId="6" fillId="0" borderId="5" xfId="0" applyFont="1" applyFill="1" applyBorder="1" applyAlignment="1" applyProtection="1">
      <alignment horizontal="left"/>
      <protection hidden="1"/>
    </xf>
    <xf numFmtId="9" fontId="38" fillId="7" borderId="51" xfId="0" applyNumberFormat="1" applyFont="1" applyFill="1" applyBorder="1" applyAlignment="1" applyProtection="1">
      <alignment horizontal="center"/>
      <protection hidden="1"/>
    </xf>
    <xf numFmtId="3" fontId="38" fillId="7" borderId="51" xfId="0" applyNumberFormat="1" applyFont="1" applyFill="1" applyBorder="1" applyAlignment="1" applyProtection="1">
      <alignment horizontal="center"/>
      <protection hidden="1"/>
    </xf>
    <xf numFmtId="0" fontId="6"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5" fillId="0" borderId="0" xfId="0" applyFont="1" applyFill="1" applyBorder="1" applyAlignment="1" applyProtection="1">
      <alignment horizontal="left"/>
      <protection hidden="1"/>
    </xf>
    <xf numFmtId="9" fontId="6" fillId="0" borderId="0" xfId="0" applyNumberFormat="1" applyFont="1" applyFill="1" applyBorder="1" applyAlignment="1" applyProtection="1">
      <alignment horizontal="left" vertical="center"/>
      <protection hidden="1"/>
    </xf>
    <xf numFmtId="3" fontId="6" fillId="0" borderId="0" xfId="0" applyNumberFormat="1" applyFont="1" applyFill="1" applyBorder="1" applyAlignment="1" applyProtection="1">
      <alignment horizontal="left" vertical="center"/>
      <protection hidden="1"/>
    </xf>
    <xf numFmtId="3" fontId="6" fillId="0" borderId="0" xfId="2" applyNumberFormat="1" applyFont="1" applyFill="1" applyBorder="1" applyAlignment="1" applyProtection="1">
      <alignment horizontal="left" vertical="center"/>
      <protection hidden="1"/>
    </xf>
    <xf numFmtId="3" fontId="8" fillId="0" borderId="0" xfId="2" applyNumberFormat="1" applyFont="1" applyFill="1" applyBorder="1" applyAlignment="1" applyProtection="1">
      <alignment horizontal="left" vertical="center"/>
      <protection hidden="1"/>
    </xf>
    <xf numFmtId="164" fontId="6" fillId="0" borderId="0" xfId="2" applyFont="1" applyFill="1" applyBorder="1" applyAlignment="1" applyProtection="1">
      <alignment horizontal="left" vertical="center"/>
      <protection hidden="1"/>
    </xf>
    <xf numFmtId="0" fontId="14" fillId="0" borderId="0" xfId="0" applyFont="1" applyFill="1" applyBorder="1" applyAlignment="1" applyProtection="1">
      <alignment horizontal="left" vertical="center"/>
      <protection hidden="1"/>
    </xf>
    <xf numFmtId="0" fontId="12" fillId="2" borderId="11" xfId="0" applyFont="1" applyFill="1" applyBorder="1" applyAlignment="1" applyProtection="1">
      <alignment horizontal="left"/>
      <protection hidden="1"/>
    </xf>
    <xf numFmtId="0" fontId="14" fillId="2" borderId="6" xfId="0" applyFont="1" applyFill="1" applyBorder="1" applyAlignment="1" applyProtection="1">
      <alignment horizontal="left"/>
      <protection hidden="1"/>
    </xf>
    <xf numFmtId="3" fontId="14" fillId="2" borderId="6" xfId="0" applyNumberFormat="1" applyFont="1" applyFill="1" applyBorder="1" applyAlignment="1" applyProtection="1">
      <alignment horizontal="left"/>
      <protection hidden="1"/>
    </xf>
    <xf numFmtId="9" fontId="14" fillId="2" borderId="6" xfId="18" applyNumberFormat="1" applyFont="1" applyFill="1" applyBorder="1" applyAlignment="1" applyProtection="1">
      <alignment horizontal="left"/>
      <protection hidden="1"/>
    </xf>
    <xf numFmtId="3" fontId="14" fillId="2" borderId="6" xfId="2" applyNumberFormat="1" applyFont="1" applyFill="1" applyBorder="1" applyAlignment="1" applyProtection="1">
      <alignment horizontal="left"/>
      <protection hidden="1"/>
    </xf>
    <xf numFmtId="164" fontId="5" fillId="2" borderId="11" xfId="2" applyFont="1" applyFill="1" applyBorder="1" applyAlignment="1" applyProtection="1">
      <alignment horizontal="left" vertical="center"/>
      <protection hidden="1"/>
    </xf>
    <xf numFmtId="0" fontId="14" fillId="0" borderId="0" xfId="0" applyFont="1" applyFill="1" applyAlignment="1" applyProtection="1">
      <alignment horizontal="left" vertical="center"/>
      <protection hidden="1"/>
    </xf>
    <xf numFmtId="0" fontId="12" fillId="0" borderId="9" xfId="0" applyFont="1" applyFill="1" applyBorder="1" applyAlignment="1" applyProtection="1">
      <alignment horizontal="left"/>
      <protection hidden="1"/>
    </xf>
    <xf numFmtId="0" fontId="14" fillId="0" borderId="1" xfId="0" applyFont="1" applyFill="1" applyBorder="1" applyAlignment="1" applyProtection="1">
      <alignment horizontal="left"/>
      <protection hidden="1"/>
    </xf>
    <xf numFmtId="3" fontId="14" fillId="0" borderId="1" xfId="0" applyNumberFormat="1" applyFont="1" applyFill="1" applyBorder="1" applyAlignment="1" applyProtection="1">
      <alignment horizontal="left"/>
      <protection hidden="1"/>
    </xf>
    <xf numFmtId="0" fontId="0" fillId="0" borderId="1" xfId="0" applyBorder="1" applyAlignment="1" applyProtection="1">
      <alignment horizontal="left"/>
      <protection hidden="1"/>
    </xf>
    <xf numFmtId="164" fontId="14" fillId="0" borderId="7" xfId="2" applyFont="1" applyFill="1" applyBorder="1" applyAlignment="1" applyProtection="1">
      <alignment horizontal="left" vertical="center"/>
      <protection hidden="1"/>
    </xf>
    <xf numFmtId="0" fontId="0" fillId="0" borderId="4" xfId="0" applyBorder="1" applyAlignment="1" applyProtection="1">
      <alignment horizontal="left"/>
      <protection hidden="1"/>
    </xf>
    <xf numFmtId="0" fontId="14" fillId="2" borderId="0" xfId="0" applyFont="1" applyFill="1" applyBorder="1" applyAlignment="1" applyProtection="1">
      <alignment horizontal="left" vertical="center"/>
      <protection hidden="1"/>
    </xf>
    <xf numFmtId="0" fontId="0" fillId="0" borderId="0" xfId="0" applyBorder="1" applyAlignment="1" applyProtection="1">
      <alignment horizontal="left"/>
      <protection hidden="1"/>
    </xf>
    <xf numFmtId="3" fontId="5" fillId="0" borderId="0" xfId="0" applyNumberFormat="1" applyFont="1" applyFill="1" applyBorder="1" applyAlignment="1" applyProtection="1">
      <alignment horizontal="left" vertical="center"/>
      <protection hidden="1"/>
    </xf>
    <xf numFmtId="0" fontId="0" fillId="0" borderId="5" xfId="0" applyBorder="1" applyAlignment="1" applyProtection="1">
      <alignment horizontal="left"/>
      <protection hidden="1"/>
    </xf>
    <xf numFmtId="0" fontId="0" fillId="0" borderId="4" xfId="0" applyFill="1" applyBorder="1" applyAlignment="1" applyProtection="1">
      <alignment horizontal="left"/>
      <protection hidden="1"/>
    </xf>
    <xf numFmtId="0" fontId="5" fillId="0" borderId="0" xfId="0" applyFont="1" applyFill="1" applyBorder="1" applyAlignment="1" applyProtection="1">
      <alignment horizontal="left" vertical="center"/>
      <protection hidden="1"/>
    </xf>
    <xf numFmtId="164" fontId="5" fillId="0" borderId="0" xfId="2" applyFont="1" applyFill="1" applyBorder="1" applyAlignment="1" applyProtection="1">
      <alignment horizontal="left" vertical="center"/>
      <protection hidden="1"/>
    </xf>
    <xf numFmtId="0" fontId="0" fillId="0" borderId="0" xfId="0" applyFill="1" applyBorder="1" applyAlignment="1" applyProtection="1">
      <alignment horizontal="left"/>
      <protection hidden="1"/>
    </xf>
    <xf numFmtId="0" fontId="0" fillId="0" borderId="0" xfId="0" applyFill="1" applyBorder="1" applyAlignment="1" applyProtection="1">
      <alignment horizontal="left" vertical="center"/>
      <protection hidden="1"/>
    </xf>
    <xf numFmtId="9" fontId="5" fillId="0" borderId="0" xfId="0" applyNumberFormat="1" applyFont="1" applyFill="1" applyBorder="1" applyAlignment="1" applyProtection="1">
      <alignment horizontal="left" vertical="center"/>
      <protection hidden="1"/>
    </xf>
    <xf numFmtId="164" fontId="5" fillId="0" borderId="5" xfId="2" applyFont="1" applyFill="1" applyBorder="1" applyAlignment="1" applyProtection="1">
      <alignment horizontal="left" vertical="center"/>
      <protection hidden="1"/>
    </xf>
    <xf numFmtId="168" fontId="5" fillId="0" borderId="4" xfId="0" applyNumberFormat="1" applyFont="1" applyFill="1" applyBorder="1" applyAlignment="1" applyProtection="1">
      <alignment horizontal="left" vertical="center"/>
      <protection hidden="1"/>
    </xf>
    <xf numFmtId="9" fontId="14" fillId="2" borderId="0" xfId="18" applyNumberFormat="1" applyFont="1" applyFill="1" applyBorder="1" applyAlignment="1" applyProtection="1">
      <alignment horizontal="left" vertical="center"/>
      <protection hidden="1"/>
    </xf>
    <xf numFmtId="0" fontId="15" fillId="2" borderId="0" xfId="0" applyFont="1" applyFill="1" applyBorder="1" applyAlignment="1" applyProtection="1">
      <alignment horizontal="left" vertical="center"/>
      <protection hidden="1"/>
    </xf>
    <xf numFmtId="0" fontId="0" fillId="2" borderId="0" xfId="0" applyFill="1" applyBorder="1" applyAlignment="1" applyProtection="1">
      <alignment horizontal="left"/>
      <protection hidden="1"/>
    </xf>
    <xf numFmtId="168" fontId="5" fillId="0" borderId="2" xfId="0" applyNumberFormat="1" applyFont="1" applyFill="1" applyBorder="1" applyAlignment="1" applyProtection="1">
      <alignment horizontal="left" vertical="center"/>
      <protection hidden="1"/>
    </xf>
    <xf numFmtId="9" fontId="5" fillId="0" borderId="3" xfId="18" applyNumberFormat="1" applyFont="1" applyFill="1" applyBorder="1" applyAlignment="1" applyProtection="1">
      <alignment horizontal="left" vertical="center"/>
      <protection hidden="1"/>
    </xf>
    <xf numFmtId="0" fontId="5" fillId="0" borderId="3" xfId="0" applyFont="1" applyFill="1" applyBorder="1" applyAlignment="1" applyProtection="1">
      <alignment horizontal="left" vertical="center"/>
      <protection hidden="1"/>
    </xf>
    <xf numFmtId="0" fontId="0" fillId="0" borderId="3" xfId="0" applyFill="1" applyBorder="1" applyAlignment="1" applyProtection="1">
      <alignment horizontal="left" vertical="center"/>
      <protection hidden="1"/>
    </xf>
    <xf numFmtId="0" fontId="0" fillId="0" borderId="3" xfId="0" applyFill="1" applyBorder="1" applyAlignment="1" applyProtection="1">
      <alignment horizontal="left"/>
      <protection hidden="1"/>
    </xf>
    <xf numFmtId="0" fontId="7" fillId="0" borderId="3" xfId="0" applyFont="1" applyFill="1" applyBorder="1" applyAlignment="1" applyProtection="1">
      <alignment horizontal="left" vertical="center"/>
      <protection hidden="1"/>
    </xf>
    <xf numFmtId="3" fontId="5" fillId="0" borderId="3" xfId="0" applyNumberFormat="1" applyFont="1" applyFill="1" applyBorder="1" applyAlignment="1" applyProtection="1">
      <alignment horizontal="left" vertical="center"/>
      <protection hidden="1"/>
    </xf>
    <xf numFmtId="0" fontId="0" fillId="0" borderId="10" xfId="0" applyFill="1" applyBorder="1" applyAlignment="1" applyProtection="1">
      <alignment horizontal="left"/>
      <protection hidden="1"/>
    </xf>
    <xf numFmtId="168" fontId="5" fillId="0" borderId="9" xfId="0" applyNumberFormat="1" applyFont="1" applyFill="1" applyBorder="1" applyAlignment="1" applyProtection="1">
      <alignment horizontal="left" vertical="center"/>
      <protection hidden="1"/>
    </xf>
    <xf numFmtId="9" fontId="5" fillId="0" borderId="1" xfId="18" applyNumberFormat="1" applyFont="1" applyFill="1" applyBorder="1" applyAlignment="1" applyProtection="1">
      <alignment horizontal="left" vertical="center"/>
      <protection hidden="1"/>
    </xf>
    <xf numFmtId="0" fontId="5" fillId="0" borderId="1" xfId="0" applyFont="1" applyFill="1" applyBorder="1" applyAlignment="1" applyProtection="1">
      <alignment horizontal="left" vertical="center"/>
      <protection hidden="1"/>
    </xf>
    <xf numFmtId="0" fontId="0" fillId="0" borderId="1" xfId="0" applyFill="1" applyBorder="1" applyAlignment="1" applyProtection="1">
      <alignment horizontal="left" vertical="center"/>
      <protection hidden="1"/>
    </xf>
    <xf numFmtId="0" fontId="0" fillId="0" borderId="1" xfId="0" applyFill="1" applyBorder="1" applyAlignment="1" applyProtection="1">
      <alignment horizontal="left"/>
      <protection hidden="1"/>
    </xf>
    <xf numFmtId="0" fontId="7" fillId="0" borderId="1" xfId="0" applyFont="1" applyFill="1" applyBorder="1" applyAlignment="1" applyProtection="1">
      <alignment horizontal="left" vertical="center"/>
      <protection hidden="1"/>
    </xf>
    <xf numFmtId="3" fontId="5" fillId="0" borderId="1" xfId="0" applyNumberFormat="1" applyFont="1" applyFill="1" applyBorder="1" applyAlignment="1" applyProtection="1">
      <alignment horizontal="left" vertical="center"/>
      <protection hidden="1"/>
    </xf>
    <xf numFmtId="0" fontId="0" fillId="0" borderId="7" xfId="0" applyFill="1" applyBorder="1" applyAlignment="1" applyProtection="1">
      <alignment horizontal="left"/>
      <protection hidden="1"/>
    </xf>
    <xf numFmtId="9" fontId="5" fillId="2" borderId="0" xfId="18" applyNumberFormat="1" applyFont="1" applyFill="1" applyBorder="1" applyAlignment="1" applyProtection="1">
      <alignment horizontal="left" vertical="center"/>
      <protection hidden="1"/>
    </xf>
    <xf numFmtId="0" fontId="5" fillId="2" borderId="0" xfId="0" applyFont="1" applyFill="1" applyBorder="1" applyAlignment="1" applyProtection="1">
      <alignment horizontal="left" vertical="center"/>
      <protection hidden="1"/>
    </xf>
    <xf numFmtId="3" fontId="7" fillId="2" borderId="22" xfId="0" applyNumberFormat="1" applyFont="1" applyFill="1" applyBorder="1" applyAlignment="1" applyProtection="1">
      <alignment horizontal="left" vertical="center"/>
      <protection hidden="1"/>
    </xf>
    <xf numFmtId="0" fontId="17" fillId="0" borderId="0" xfId="17" applyFont="1" applyFill="1" applyBorder="1" applyAlignment="1" applyProtection="1">
      <alignment horizontal="left" vertical="center"/>
      <protection hidden="1"/>
    </xf>
    <xf numFmtId="1" fontId="17" fillId="0" borderId="0" xfId="17" applyNumberFormat="1" applyFont="1" applyFill="1" applyBorder="1" applyAlignment="1" applyProtection="1">
      <alignment horizontal="left" vertical="center"/>
      <protection hidden="1"/>
    </xf>
    <xf numFmtId="0" fontId="5" fillId="0" borderId="0" xfId="0" applyNumberFormat="1" applyFont="1" applyFill="1" applyBorder="1" applyAlignment="1" applyProtection="1">
      <alignment horizontal="left" vertical="center"/>
      <protection hidden="1"/>
    </xf>
    <xf numFmtId="0" fontId="0" fillId="0" borderId="0" xfId="0" applyNumberFormat="1" applyFill="1" applyBorder="1" applyAlignment="1" applyProtection="1">
      <alignment horizontal="left"/>
      <protection hidden="1"/>
    </xf>
    <xf numFmtId="0" fontId="17" fillId="0" borderId="0" xfId="0" applyFont="1" applyFill="1" applyBorder="1" applyAlignment="1" applyProtection="1">
      <alignment horizontal="left" vertical="center"/>
      <protection hidden="1"/>
    </xf>
    <xf numFmtId="3" fontId="5" fillId="2" borderId="21" xfId="0" applyNumberFormat="1" applyFont="1" applyFill="1" applyBorder="1" applyAlignment="1" applyProtection="1">
      <alignment horizontal="left" vertical="center"/>
      <protection hidden="1"/>
    </xf>
    <xf numFmtId="0" fontId="5" fillId="2" borderId="14" xfId="0" applyFont="1" applyFill="1" applyBorder="1" applyAlignment="1" applyProtection="1">
      <alignment horizontal="left" vertical="center"/>
      <protection hidden="1"/>
    </xf>
    <xf numFmtId="0" fontId="0" fillId="2" borderId="14" xfId="0" applyFill="1" applyBorder="1" applyAlignment="1" applyProtection="1">
      <alignment horizontal="left" vertical="center"/>
      <protection hidden="1"/>
    </xf>
    <xf numFmtId="3" fontId="5" fillId="2" borderId="0" xfId="0" applyNumberFormat="1" applyFont="1" applyFill="1" applyBorder="1" applyAlignment="1" applyProtection="1">
      <alignment horizontal="left" vertical="center"/>
      <protection hidden="1"/>
    </xf>
    <xf numFmtId="0" fontId="0" fillId="0" borderId="3" xfId="0" applyBorder="1" applyAlignment="1" applyProtection="1">
      <alignment horizontal="left"/>
      <protection hidden="1"/>
    </xf>
    <xf numFmtId="0" fontId="5" fillId="2" borderId="9" xfId="0" applyFont="1" applyFill="1" applyBorder="1" applyAlignment="1" applyProtection="1">
      <alignment horizontal="left"/>
      <protection hidden="1"/>
    </xf>
    <xf numFmtId="0" fontId="6" fillId="2" borderId="1" xfId="0" applyFont="1" applyFill="1" applyBorder="1" applyAlignment="1" applyProtection="1">
      <alignment horizontal="left"/>
      <protection hidden="1"/>
    </xf>
    <xf numFmtId="0" fontId="5" fillId="2" borderId="23" xfId="0" applyFont="1" applyFill="1" applyBorder="1" applyAlignment="1" applyProtection="1">
      <alignment horizontal="left"/>
      <protection hidden="1"/>
    </xf>
    <xf numFmtId="0" fontId="5" fillId="2" borderId="24" xfId="0" applyFont="1" applyFill="1" applyBorder="1" applyAlignment="1" applyProtection="1">
      <alignment horizontal="left"/>
      <protection hidden="1"/>
    </xf>
    <xf numFmtId="0" fontId="3" fillId="2" borderId="24" xfId="0" applyFont="1" applyFill="1" applyBorder="1" applyAlignment="1" applyProtection="1">
      <alignment horizontal="left"/>
      <protection hidden="1"/>
    </xf>
    <xf numFmtId="3" fontId="3" fillId="2" borderId="24" xfId="0" applyNumberFormat="1" applyFont="1" applyFill="1" applyBorder="1" applyAlignment="1" applyProtection="1">
      <alignment horizontal="left"/>
      <protection hidden="1"/>
    </xf>
    <xf numFmtId="3" fontId="3" fillId="2" borderId="25" xfId="0" applyNumberFormat="1" applyFont="1" applyFill="1" applyBorder="1" applyAlignment="1" applyProtection="1">
      <alignment horizontal="left"/>
      <protection hidden="1"/>
    </xf>
    <xf numFmtId="3" fontId="3" fillId="2" borderId="26" xfId="0" applyNumberFormat="1" applyFont="1" applyFill="1" applyBorder="1" applyAlignment="1" applyProtection="1">
      <alignment horizontal="left"/>
      <protection hidden="1"/>
    </xf>
    <xf numFmtId="3" fontId="5" fillId="2" borderId="27" xfId="0" applyNumberFormat="1" applyFont="1" applyFill="1" applyBorder="1" applyAlignment="1" applyProtection="1">
      <alignment horizontal="left"/>
      <protection hidden="1"/>
    </xf>
    <xf numFmtId="9" fontId="3" fillId="2" borderId="1" xfId="18" applyNumberFormat="1" applyFont="1" applyFill="1" applyBorder="1" applyAlignment="1" applyProtection="1">
      <alignment horizontal="left"/>
      <protection hidden="1"/>
    </xf>
    <xf numFmtId="9" fontId="3" fillId="2" borderId="24" xfId="18" applyNumberFormat="1" applyFont="1" applyFill="1" applyBorder="1" applyAlignment="1" applyProtection="1">
      <alignment horizontal="left"/>
      <protection hidden="1"/>
    </xf>
    <xf numFmtId="3" fontId="3" fillId="2" borderId="24" xfId="2" applyNumberFormat="1" applyFont="1" applyFill="1" applyBorder="1" applyAlignment="1" applyProtection="1">
      <alignment horizontal="left"/>
      <protection hidden="1"/>
    </xf>
    <xf numFmtId="0" fontId="3" fillId="2" borderId="28" xfId="0" applyFont="1" applyFill="1" applyBorder="1" applyAlignment="1" applyProtection="1">
      <alignment horizontal="left"/>
      <protection hidden="1"/>
    </xf>
    <xf numFmtId="0" fontId="7" fillId="2" borderId="42" xfId="0" applyFont="1" applyFill="1" applyBorder="1" applyAlignment="1" applyProtection="1">
      <alignment horizontal="left"/>
      <protection hidden="1"/>
    </xf>
    <xf numFmtId="0" fontId="6" fillId="2" borderId="40" xfId="0" applyFont="1" applyFill="1" applyBorder="1" applyAlignment="1" applyProtection="1">
      <alignment horizontal="left"/>
      <protection hidden="1"/>
    </xf>
    <xf numFmtId="0" fontId="3" fillId="2" borderId="36" xfId="0" applyFont="1" applyFill="1" applyBorder="1" applyAlignment="1" applyProtection="1">
      <alignment horizontal="left"/>
      <protection hidden="1"/>
    </xf>
    <xf numFmtId="0" fontId="3" fillId="2" borderId="29" xfId="0" applyFont="1" applyFill="1" applyBorder="1" applyAlignment="1" applyProtection="1">
      <alignment horizontal="left"/>
      <protection hidden="1"/>
    </xf>
    <xf numFmtId="3" fontId="3" fillId="2" borderId="29" xfId="0" applyNumberFormat="1" applyFont="1" applyFill="1" applyBorder="1" applyAlignment="1" applyProtection="1">
      <alignment horizontal="left"/>
      <protection hidden="1"/>
    </xf>
    <xf numFmtId="3" fontId="3" fillId="2" borderId="36" xfId="0" applyNumberFormat="1" applyFont="1" applyFill="1" applyBorder="1" applyAlignment="1" applyProtection="1">
      <alignment horizontal="left"/>
      <protection hidden="1"/>
    </xf>
    <xf numFmtId="3" fontId="3" fillId="2" borderId="20" xfId="0" applyNumberFormat="1" applyFont="1" applyFill="1" applyBorder="1" applyAlignment="1" applyProtection="1">
      <alignment horizontal="left"/>
      <protection hidden="1"/>
    </xf>
    <xf numFmtId="9" fontId="3" fillId="2" borderId="40" xfId="18" applyNumberFormat="1" applyFont="1" applyFill="1" applyBorder="1" applyAlignment="1" applyProtection="1">
      <alignment horizontal="left"/>
      <protection hidden="1"/>
    </xf>
    <xf numFmtId="9" fontId="3" fillId="2" borderId="29" xfId="0" applyNumberFormat="1" applyFont="1" applyFill="1" applyBorder="1" applyAlignment="1" applyProtection="1">
      <alignment horizontal="left"/>
      <protection hidden="1"/>
    </xf>
    <xf numFmtId="3" fontId="3" fillId="2" borderId="29" xfId="2" applyNumberFormat="1" applyFont="1" applyFill="1" applyBorder="1" applyAlignment="1" applyProtection="1">
      <alignment horizontal="left"/>
      <protection hidden="1"/>
    </xf>
    <xf numFmtId="0" fontId="3" fillId="2" borderId="29" xfId="0" quotePrefix="1" applyFont="1" applyFill="1" applyBorder="1" applyAlignment="1" applyProtection="1">
      <alignment horizontal="left"/>
      <protection hidden="1"/>
    </xf>
    <xf numFmtId="0" fontId="3" fillId="2" borderId="37" xfId="0" quotePrefix="1" applyFont="1" applyFill="1" applyBorder="1" applyAlignment="1" applyProtection="1">
      <alignment horizontal="left"/>
      <protection hidden="1"/>
    </xf>
    <xf numFmtId="0" fontId="3" fillId="0" borderId="4" xfId="0" applyFont="1" applyFill="1" applyBorder="1" applyAlignment="1" applyProtection="1">
      <alignment horizontal="left"/>
      <protection hidden="1"/>
    </xf>
    <xf numFmtId="0" fontId="3" fillId="0" borderId="0" xfId="0" applyFont="1" applyFill="1" applyBorder="1" applyAlignment="1" applyProtection="1">
      <alignment horizontal="left"/>
      <protection hidden="1"/>
    </xf>
    <xf numFmtId="3" fontId="3" fillId="0" borderId="0" xfId="0" applyNumberFormat="1" applyFont="1" applyFill="1" applyBorder="1" applyAlignment="1" applyProtection="1">
      <alignment horizontal="left"/>
      <protection hidden="1"/>
    </xf>
    <xf numFmtId="9" fontId="3" fillId="0" borderId="0" xfId="0" applyNumberFormat="1" applyFont="1" applyFill="1" applyBorder="1" applyAlignment="1" applyProtection="1">
      <alignment horizontal="left"/>
      <protection hidden="1"/>
    </xf>
    <xf numFmtId="3" fontId="3" fillId="0" borderId="0" xfId="2" applyNumberFormat="1" applyFont="1" applyFill="1" applyBorder="1" applyAlignment="1" applyProtection="1">
      <alignment horizontal="left"/>
      <protection hidden="1"/>
    </xf>
    <xf numFmtId="0" fontId="3" fillId="0" borderId="0" xfId="0" quotePrefix="1" applyFont="1" applyFill="1" applyBorder="1" applyAlignment="1" applyProtection="1">
      <alignment horizontal="left"/>
      <protection hidden="1"/>
    </xf>
    <xf numFmtId="164" fontId="3" fillId="0" borderId="5" xfId="2" applyFont="1" applyFill="1" applyBorder="1" applyAlignment="1" applyProtection="1">
      <alignment horizontal="left"/>
      <protection hidden="1"/>
    </xf>
    <xf numFmtId="0" fontId="3" fillId="2" borderId="4" xfId="0" applyFont="1" applyFill="1" applyBorder="1" applyAlignment="1" applyProtection="1">
      <alignment horizontal="left" vertical="center"/>
      <protection hidden="1"/>
    </xf>
    <xf numFmtId="9" fontId="5" fillId="0" borderId="0" xfId="18" applyNumberFormat="1" applyFont="1" applyFill="1" applyBorder="1" applyAlignment="1" applyProtection="1">
      <alignment horizontal="left" vertical="center"/>
      <protection hidden="1"/>
    </xf>
    <xf numFmtId="3" fontId="5" fillId="0" borderId="0" xfId="2" applyNumberFormat="1" applyFont="1" applyFill="1" applyBorder="1" applyAlignment="1" applyProtection="1">
      <alignment horizontal="left" vertical="center"/>
      <protection hidden="1"/>
    </xf>
    <xf numFmtId="0" fontId="5" fillId="2" borderId="4" xfId="0" applyFont="1" applyFill="1" applyBorder="1" applyAlignment="1" applyProtection="1">
      <alignment horizontal="left" vertical="center"/>
      <protection hidden="1"/>
    </xf>
    <xf numFmtId="0" fontId="3" fillId="2" borderId="21" xfId="0" applyFont="1" applyFill="1" applyBorder="1" applyAlignment="1" applyProtection="1">
      <alignment horizontal="left" vertical="center"/>
      <protection hidden="1"/>
    </xf>
    <xf numFmtId="9" fontId="5" fillId="2" borderId="18" xfId="0" applyNumberFormat="1" applyFont="1" applyFill="1" applyBorder="1" applyAlignment="1" applyProtection="1">
      <alignment horizontal="left" vertical="center"/>
      <protection hidden="1"/>
    </xf>
    <xf numFmtId="3" fontId="5" fillId="0" borderId="12" xfId="0" applyNumberFormat="1" applyFont="1" applyFill="1" applyBorder="1" applyAlignment="1" applyProtection="1">
      <alignment horizontal="left" vertical="center"/>
      <protection hidden="1"/>
    </xf>
    <xf numFmtId="3" fontId="5" fillId="2" borderId="20" xfId="2" applyNumberFormat="1" applyFont="1" applyFill="1" applyBorder="1" applyAlignment="1" applyProtection="1">
      <alignment horizontal="left" vertical="center"/>
      <protection hidden="1"/>
    </xf>
    <xf numFmtId="3" fontId="5" fillId="0" borderId="12" xfId="2" applyNumberFormat="1" applyFont="1" applyFill="1" applyBorder="1" applyAlignment="1" applyProtection="1">
      <alignment horizontal="left" vertical="center"/>
      <protection hidden="1"/>
    </xf>
    <xf numFmtId="3" fontId="5" fillId="0" borderId="5" xfId="2" applyNumberFormat="1" applyFont="1" applyFill="1" applyBorder="1" applyAlignment="1" applyProtection="1">
      <alignment horizontal="left" vertical="center"/>
      <protection hidden="1"/>
    </xf>
    <xf numFmtId="0" fontId="3" fillId="0" borderId="4" xfId="0" applyFont="1" applyFill="1" applyBorder="1" applyAlignment="1" applyProtection="1">
      <alignment horizontal="left" vertical="center"/>
      <protection hidden="1"/>
    </xf>
    <xf numFmtId="0" fontId="10" fillId="2" borderId="29" xfId="0" applyFont="1" applyFill="1" applyBorder="1" applyAlignment="1" applyProtection="1">
      <alignment horizontal="left" vertical="center"/>
      <protection hidden="1"/>
    </xf>
    <xf numFmtId="3" fontId="5" fillId="2" borderId="14" xfId="0" applyNumberFormat="1" applyFont="1" applyFill="1" applyBorder="1" applyAlignment="1" applyProtection="1">
      <alignment horizontal="left" vertical="center"/>
      <protection hidden="1"/>
    </xf>
    <xf numFmtId="3" fontId="0" fillId="2" borderId="18" xfId="0" applyNumberFormat="1" applyFill="1" applyBorder="1" applyAlignment="1" applyProtection="1">
      <alignment horizontal="left"/>
      <protection hidden="1"/>
    </xf>
    <xf numFmtId="9" fontId="5" fillId="0" borderId="12" xfId="18" applyNumberFormat="1" applyFont="1" applyFill="1" applyBorder="1" applyAlignment="1" applyProtection="1">
      <alignment horizontal="left" vertical="center"/>
      <protection hidden="1"/>
    </xf>
    <xf numFmtId="0" fontId="3" fillId="2" borderId="11" xfId="0" applyFont="1" applyFill="1" applyBorder="1" applyAlignment="1" applyProtection="1">
      <alignment horizontal="left" vertical="center"/>
      <protection hidden="1"/>
    </xf>
    <xf numFmtId="0" fontId="3" fillId="2" borderId="6" xfId="0" applyFont="1" applyFill="1" applyBorder="1" applyAlignment="1" applyProtection="1">
      <alignment horizontal="left" vertical="center"/>
      <protection hidden="1"/>
    </xf>
    <xf numFmtId="0" fontId="5" fillId="2" borderId="6" xfId="0" applyFont="1" applyFill="1" applyBorder="1" applyAlignment="1" applyProtection="1">
      <alignment horizontal="left" vertical="center"/>
      <protection hidden="1"/>
    </xf>
    <xf numFmtId="9" fontId="5" fillId="2" borderId="6" xfId="0" applyNumberFormat="1" applyFont="1" applyFill="1" applyBorder="1" applyAlignment="1" applyProtection="1">
      <alignment horizontal="left" vertical="center"/>
      <protection hidden="1"/>
    </xf>
    <xf numFmtId="3" fontId="5" fillId="2" borderId="13" xfId="0" applyNumberFormat="1" applyFont="1" applyFill="1" applyBorder="1" applyAlignment="1" applyProtection="1">
      <alignment horizontal="left" vertical="center"/>
      <protection hidden="1"/>
    </xf>
    <xf numFmtId="3" fontId="5" fillId="0" borderId="3" xfId="2" applyNumberFormat="1" applyFont="1" applyFill="1" applyBorder="1" applyAlignment="1" applyProtection="1">
      <alignment horizontal="left" vertical="center"/>
      <protection hidden="1"/>
    </xf>
    <xf numFmtId="3" fontId="5" fillId="2" borderId="30" xfId="2" applyNumberFormat="1" applyFont="1" applyFill="1" applyBorder="1" applyAlignment="1" applyProtection="1">
      <alignment horizontal="left" vertical="center"/>
      <protection hidden="1"/>
    </xf>
    <xf numFmtId="3" fontId="5" fillId="0" borderId="10" xfId="2" applyNumberFormat="1" applyFont="1" applyFill="1" applyBorder="1" applyAlignment="1" applyProtection="1">
      <alignment horizontal="left" vertical="center"/>
      <protection hidden="1"/>
    </xf>
    <xf numFmtId="0" fontId="6" fillId="2" borderId="6" xfId="0" applyFont="1" applyFill="1" applyBorder="1" applyAlignment="1" applyProtection="1">
      <alignment horizontal="left" vertical="center"/>
      <protection hidden="1"/>
    </xf>
    <xf numFmtId="3" fontId="6" fillId="2" borderId="13" xfId="0" applyNumberFormat="1" applyFont="1" applyFill="1" applyBorder="1" applyAlignment="1" applyProtection="1">
      <alignment horizontal="left" vertical="center"/>
      <protection hidden="1"/>
    </xf>
    <xf numFmtId="3" fontId="6" fillId="2" borderId="11" xfId="0" applyNumberFormat="1" applyFont="1" applyFill="1" applyBorder="1" applyAlignment="1" applyProtection="1">
      <alignment horizontal="left" vertical="center"/>
      <protection hidden="1"/>
    </xf>
    <xf numFmtId="3" fontId="5" fillId="2" borderId="6" xfId="0" applyNumberFormat="1" applyFont="1" applyFill="1" applyBorder="1" applyAlignment="1" applyProtection="1">
      <alignment horizontal="left" vertical="center"/>
      <protection hidden="1"/>
    </xf>
    <xf numFmtId="3" fontId="6" fillId="0" borderId="3" xfId="2" applyNumberFormat="1" applyFont="1" applyFill="1" applyBorder="1" applyAlignment="1" applyProtection="1">
      <alignment horizontal="left" vertical="center"/>
      <protection hidden="1"/>
    </xf>
    <xf numFmtId="164" fontId="6" fillId="0" borderId="3" xfId="2" applyFont="1" applyFill="1" applyBorder="1" applyAlignment="1" applyProtection="1">
      <alignment horizontal="left" vertical="center"/>
      <protection hidden="1"/>
    </xf>
    <xf numFmtId="164" fontId="6" fillId="0" borderId="10" xfId="2" applyFont="1" applyFill="1" applyBorder="1" applyAlignment="1" applyProtection="1">
      <alignment horizontal="left" vertical="center"/>
      <protection hidden="1"/>
    </xf>
    <xf numFmtId="0" fontId="3" fillId="0" borderId="9" xfId="0" applyFont="1" applyFill="1" applyBorder="1" applyAlignment="1" applyProtection="1">
      <alignment horizontal="left" vertical="center"/>
      <protection hidden="1"/>
    </xf>
    <xf numFmtId="0" fontId="3" fillId="0" borderId="1" xfId="0" applyFont="1" applyFill="1" applyBorder="1" applyAlignment="1" applyProtection="1">
      <alignment horizontal="left" vertical="center"/>
      <protection hidden="1"/>
    </xf>
    <xf numFmtId="0" fontId="6" fillId="0" borderId="1" xfId="0" applyFont="1" applyFill="1" applyBorder="1" applyAlignment="1" applyProtection="1">
      <alignment horizontal="left" vertical="center"/>
      <protection hidden="1"/>
    </xf>
    <xf numFmtId="3" fontId="6" fillId="0" borderId="1" xfId="0" applyNumberFormat="1" applyFont="1" applyFill="1" applyBorder="1" applyAlignment="1" applyProtection="1">
      <alignment horizontal="left" vertical="center"/>
      <protection hidden="1"/>
    </xf>
    <xf numFmtId="3" fontId="6" fillId="0" borderId="1" xfId="2" applyNumberFormat="1" applyFont="1" applyFill="1" applyBorder="1" applyAlignment="1" applyProtection="1">
      <alignment horizontal="left" vertical="center"/>
      <protection hidden="1"/>
    </xf>
    <xf numFmtId="164" fontId="6" fillId="0" borderId="1" xfId="2" applyFont="1" applyFill="1" applyBorder="1" applyAlignment="1" applyProtection="1">
      <alignment horizontal="left" vertical="center"/>
      <protection hidden="1"/>
    </xf>
    <xf numFmtId="164" fontId="6" fillId="0" borderId="7" xfId="2" applyFont="1" applyFill="1" applyBorder="1" applyAlignment="1" applyProtection="1">
      <alignment horizontal="left" vertical="center"/>
      <protection hidden="1"/>
    </xf>
    <xf numFmtId="0" fontId="12" fillId="2" borderId="0" xfId="0" applyFont="1" applyFill="1" applyBorder="1" applyAlignment="1" applyProtection="1">
      <alignment horizontal="left" vertical="center"/>
      <protection hidden="1"/>
    </xf>
    <xf numFmtId="0" fontId="4" fillId="0" borderId="0" xfId="0" applyFont="1" applyBorder="1" applyAlignment="1" applyProtection="1">
      <alignment horizontal="left"/>
      <protection hidden="1"/>
    </xf>
    <xf numFmtId="3" fontId="8" fillId="0" borderId="0" xfId="0" applyNumberFormat="1" applyFont="1" applyFill="1" applyBorder="1" applyAlignment="1" applyProtection="1">
      <alignment horizontal="left" vertical="center"/>
      <protection hidden="1"/>
    </xf>
    <xf numFmtId="3" fontId="7" fillId="2" borderId="21" xfId="0" applyNumberFormat="1" applyFont="1" applyFill="1" applyBorder="1" applyAlignment="1" applyProtection="1">
      <alignment horizontal="left" vertical="center"/>
      <protection hidden="1"/>
    </xf>
    <xf numFmtId="0" fontId="0" fillId="2" borderId="18" xfId="0" applyFill="1" applyBorder="1" applyAlignment="1" applyProtection="1">
      <alignment horizontal="left"/>
      <protection hidden="1"/>
    </xf>
    <xf numFmtId="0" fontId="0" fillId="0" borderId="0" xfId="0" applyAlignment="1" applyProtection="1">
      <alignment horizontal="left"/>
      <protection hidden="1"/>
    </xf>
    <xf numFmtId="0" fontId="3" fillId="0" borderId="2" xfId="0" applyFont="1" applyFill="1" applyBorder="1" applyAlignment="1" applyProtection="1">
      <alignment horizontal="left" vertical="center" wrapText="1"/>
      <protection hidden="1"/>
    </xf>
    <xf numFmtId="0" fontId="3" fillId="2" borderId="37" xfId="0" applyFont="1" applyFill="1" applyBorder="1" applyAlignment="1" applyProtection="1">
      <alignment horizontal="left"/>
      <protection hidden="1"/>
    </xf>
    <xf numFmtId="1" fontId="5" fillId="0" borderId="0" xfId="0" applyNumberFormat="1" applyFont="1" applyFill="1" applyBorder="1" applyAlignment="1" applyProtection="1">
      <alignment horizontal="left" vertical="center"/>
      <protection hidden="1"/>
    </xf>
    <xf numFmtId="0" fontId="3" fillId="2" borderId="31" xfId="0" applyFont="1" applyFill="1" applyBorder="1" applyAlignment="1" applyProtection="1">
      <alignment horizontal="left" vertical="center"/>
      <protection hidden="1"/>
    </xf>
    <xf numFmtId="9" fontId="5" fillId="2" borderId="13" xfId="0" applyNumberFormat="1" applyFont="1" applyFill="1" applyBorder="1" applyAlignment="1" applyProtection="1">
      <alignment horizontal="left" vertical="center"/>
      <protection hidden="1"/>
    </xf>
    <xf numFmtId="3" fontId="5" fillId="0" borderId="6" xfId="0" applyNumberFormat="1" applyFont="1" applyFill="1" applyBorder="1" applyAlignment="1" applyProtection="1">
      <alignment horizontal="left" vertical="center"/>
      <protection hidden="1"/>
    </xf>
    <xf numFmtId="9" fontId="5" fillId="0" borderId="6" xfId="18" applyNumberFormat="1" applyFont="1" applyFill="1" applyBorder="1" applyAlignment="1" applyProtection="1">
      <alignment horizontal="left" vertical="center"/>
      <protection hidden="1"/>
    </xf>
    <xf numFmtId="3" fontId="5" fillId="0" borderId="6" xfId="2" applyNumberFormat="1" applyFont="1" applyFill="1" applyBorder="1" applyAlignment="1" applyProtection="1">
      <alignment horizontal="left" vertical="center"/>
      <protection hidden="1"/>
    </xf>
    <xf numFmtId="3" fontId="5" fillId="0" borderId="13" xfId="2" applyNumberFormat="1" applyFont="1" applyFill="1" applyBorder="1" applyAlignment="1" applyProtection="1">
      <alignment horizontal="left" vertical="center"/>
      <protection hidden="1"/>
    </xf>
    <xf numFmtId="0" fontId="3" fillId="2" borderId="30" xfId="0" applyFont="1" applyFill="1" applyBorder="1" applyAlignment="1" applyProtection="1">
      <alignment horizontal="left" vertical="center"/>
      <protection hidden="1"/>
    </xf>
    <xf numFmtId="3" fontId="5" fillId="2" borderId="11" xfId="0" applyNumberFormat="1" applyFont="1" applyFill="1" applyBorder="1" applyAlignment="1" applyProtection="1">
      <alignment horizontal="left" vertical="center"/>
      <protection hidden="1"/>
    </xf>
    <xf numFmtId="0" fontId="3" fillId="2" borderId="0" xfId="0" applyFont="1" applyFill="1" applyBorder="1" applyAlignment="1" applyProtection="1">
      <alignment horizontal="left" vertical="center"/>
      <protection hidden="1"/>
    </xf>
    <xf numFmtId="164" fontId="5" fillId="0" borderId="8" xfId="2" applyFont="1" applyFill="1" applyBorder="1" applyAlignment="1" applyProtection="1">
      <alignment horizontal="left" vertical="center"/>
      <protection hidden="1"/>
    </xf>
    <xf numFmtId="3" fontId="6" fillId="0" borderId="0" xfId="0" applyNumberFormat="1" applyFont="1" applyFill="1" applyAlignment="1" applyProtection="1">
      <alignment horizontal="left" vertical="center"/>
      <protection hidden="1"/>
    </xf>
    <xf numFmtId="0" fontId="3" fillId="2" borderId="13" xfId="0" applyFont="1" applyFill="1" applyBorder="1" applyAlignment="1" applyProtection="1">
      <alignment horizontal="left" vertical="center"/>
      <protection hidden="1"/>
    </xf>
    <xf numFmtId="3" fontId="3" fillId="0" borderId="0" xfId="2" applyNumberFormat="1" applyFont="1" applyFill="1" applyBorder="1" applyAlignment="1" applyProtection="1">
      <alignment horizontal="left" vertical="center"/>
      <protection hidden="1"/>
    </xf>
    <xf numFmtId="3" fontId="3" fillId="0" borderId="5" xfId="2" applyNumberFormat="1" applyFont="1" applyFill="1" applyBorder="1" applyAlignment="1" applyProtection="1">
      <alignment horizontal="left" vertical="center"/>
      <protection hidden="1"/>
    </xf>
    <xf numFmtId="0" fontId="5" fillId="0" borderId="6" xfId="0" applyFont="1" applyFill="1" applyBorder="1" applyAlignment="1" applyProtection="1">
      <alignment horizontal="left" vertical="center"/>
      <protection hidden="1"/>
    </xf>
    <xf numFmtId="9" fontId="5" fillId="0" borderId="6" xfId="0" applyNumberFormat="1" applyFont="1" applyFill="1" applyBorder="1" applyAlignment="1" applyProtection="1">
      <alignment horizontal="left" vertical="center"/>
      <protection hidden="1"/>
    </xf>
    <xf numFmtId="3" fontId="3" fillId="0" borderId="6" xfId="2" applyNumberFormat="1" applyFont="1" applyFill="1" applyBorder="1" applyAlignment="1" applyProtection="1">
      <alignment horizontal="left" vertical="center"/>
      <protection hidden="1"/>
    </xf>
    <xf numFmtId="3" fontId="3" fillId="2" borderId="30" xfId="2" applyNumberFormat="1" applyFont="1" applyFill="1" applyBorder="1" applyAlignment="1" applyProtection="1">
      <alignment horizontal="left" vertical="center"/>
      <protection hidden="1"/>
    </xf>
    <xf numFmtId="3" fontId="3" fillId="0" borderId="13" xfId="2" applyNumberFormat="1" applyFont="1" applyFill="1" applyBorder="1" applyAlignment="1" applyProtection="1">
      <alignment horizontal="left" vertical="center"/>
      <protection hidden="1"/>
    </xf>
    <xf numFmtId="3" fontId="10" fillId="0" borderId="0" xfId="0" applyNumberFormat="1" applyFont="1" applyFill="1" applyBorder="1" applyAlignment="1" applyProtection="1">
      <alignment horizontal="left" vertical="center"/>
      <protection hidden="1"/>
    </xf>
    <xf numFmtId="164" fontId="10" fillId="0" borderId="0" xfId="2" applyFont="1" applyFill="1" applyBorder="1" applyAlignment="1" applyProtection="1">
      <alignment horizontal="left" vertical="center"/>
      <protection hidden="1"/>
    </xf>
    <xf numFmtId="0" fontId="0" fillId="0" borderId="5" xfId="0" applyFill="1" applyBorder="1" applyAlignment="1" applyProtection="1">
      <alignment horizontal="left"/>
      <protection hidden="1"/>
    </xf>
    <xf numFmtId="0" fontId="0" fillId="2" borderId="13" xfId="0" applyFill="1" applyBorder="1" applyAlignment="1" applyProtection="1">
      <alignment horizontal="left"/>
      <protection hidden="1"/>
    </xf>
    <xf numFmtId="1" fontId="5" fillId="2" borderId="13" xfId="0" applyNumberFormat="1" applyFont="1" applyFill="1" applyBorder="1" applyAlignment="1" applyProtection="1">
      <alignment horizontal="left"/>
      <protection hidden="1"/>
    </xf>
    <xf numFmtId="164" fontId="10" fillId="0" borderId="3" xfId="2" applyFont="1" applyFill="1" applyBorder="1" applyAlignment="1" applyProtection="1">
      <alignment horizontal="left" vertical="center"/>
      <protection hidden="1"/>
    </xf>
    <xf numFmtId="164" fontId="5" fillId="0" borderId="3" xfId="2" applyFont="1" applyFill="1" applyBorder="1" applyAlignment="1" applyProtection="1">
      <alignment horizontal="left" vertical="center"/>
      <protection hidden="1"/>
    </xf>
    <xf numFmtId="0" fontId="0" fillId="0" borderId="10" xfId="0" applyBorder="1" applyAlignment="1" applyProtection="1">
      <alignment horizontal="left"/>
      <protection hidden="1"/>
    </xf>
    <xf numFmtId="9" fontId="5" fillId="2" borderId="33" xfId="18" applyNumberFormat="1" applyFont="1" applyFill="1" applyBorder="1" applyAlignment="1" applyProtection="1">
      <alignment horizontal="left" vertical="center"/>
      <protection hidden="1"/>
    </xf>
    <xf numFmtId="3" fontId="5" fillId="2" borderId="17" xfId="2" applyNumberFormat="1" applyFont="1" applyFill="1" applyBorder="1" applyAlignment="1" applyProtection="1">
      <alignment horizontal="left" vertical="center"/>
      <protection hidden="1"/>
    </xf>
    <xf numFmtId="164" fontId="5" fillId="2" borderId="34" xfId="2" applyFont="1" applyFill="1" applyBorder="1" applyAlignment="1" applyProtection="1">
      <alignment horizontal="left" vertical="center"/>
      <protection hidden="1"/>
    </xf>
    <xf numFmtId="164" fontId="5" fillId="2" borderId="35" xfId="2" applyFont="1" applyFill="1" applyBorder="1" applyAlignment="1" applyProtection="1">
      <alignment horizontal="left" vertical="center"/>
      <protection hidden="1"/>
    </xf>
    <xf numFmtId="9" fontId="5" fillId="2" borderId="36" xfId="18" applyNumberFormat="1" applyFont="1" applyFill="1" applyBorder="1" applyAlignment="1" applyProtection="1">
      <alignment horizontal="left" vertical="center"/>
      <protection hidden="1"/>
    </xf>
    <xf numFmtId="3" fontId="5" fillId="2" borderId="19" xfId="2" applyNumberFormat="1" applyFont="1" applyFill="1" applyBorder="1" applyAlignment="1" applyProtection="1">
      <alignment horizontal="left" vertical="center"/>
      <protection hidden="1"/>
    </xf>
    <xf numFmtId="164" fontId="5" fillId="2" borderId="29" xfId="2" applyFont="1" applyFill="1" applyBorder="1" applyAlignment="1" applyProtection="1">
      <alignment horizontal="left" vertical="center"/>
      <protection hidden="1"/>
    </xf>
    <xf numFmtId="164" fontId="5" fillId="2" borderId="37" xfId="2" applyFont="1" applyFill="1" applyBorder="1" applyAlignment="1" applyProtection="1">
      <alignment horizontal="left" vertical="center"/>
      <protection hidden="1"/>
    </xf>
    <xf numFmtId="3" fontId="3" fillId="0" borderId="0" xfId="0" applyNumberFormat="1" applyFont="1" applyFill="1" applyBorder="1" applyAlignment="1" applyProtection="1">
      <alignment horizontal="left" vertical="center"/>
      <protection hidden="1"/>
    </xf>
    <xf numFmtId="3" fontId="3" fillId="9" borderId="20" xfId="0" applyNumberFormat="1" applyFont="1" applyFill="1" applyBorder="1" applyAlignment="1" applyProtection="1">
      <alignment horizontal="left" vertical="center"/>
      <protection hidden="1"/>
    </xf>
    <xf numFmtId="164" fontId="3" fillId="2" borderId="38" xfId="2" applyFont="1" applyFill="1" applyBorder="1" applyAlignment="1" applyProtection="1">
      <alignment horizontal="left" vertical="center"/>
      <protection hidden="1"/>
    </xf>
    <xf numFmtId="0" fontId="5" fillId="2" borderId="0" xfId="0" applyFont="1" applyFill="1" applyBorder="1" applyAlignment="1" applyProtection="1">
      <alignment horizontal="left"/>
      <protection hidden="1"/>
    </xf>
    <xf numFmtId="3" fontId="3" fillId="2" borderId="20" xfId="0" applyNumberFormat="1" applyFont="1" applyFill="1" applyBorder="1" applyAlignment="1" applyProtection="1">
      <alignment horizontal="left" vertical="center"/>
      <protection hidden="1"/>
    </xf>
    <xf numFmtId="164" fontId="3" fillId="2" borderId="39" xfId="2" applyFont="1" applyFill="1" applyBorder="1" applyAlignment="1" applyProtection="1">
      <alignment horizontal="left" vertical="center"/>
      <protection hidden="1"/>
    </xf>
    <xf numFmtId="3" fontId="3" fillId="2" borderId="0" xfId="0" applyNumberFormat="1" applyFont="1" applyFill="1" applyBorder="1" applyAlignment="1" applyProtection="1">
      <alignment horizontal="left" vertical="center"/>
      <protection hidden="1"/>
    </xf>
    <xf numFmtId="0" fontId="25" fillId="7" borderId="0" xfId="0" applyFont="1" applyFill="1" applyBorder="1" applyAlignment="1" applyProtection="1">
      <alignment vertical="center"/>
      <protection hidden="1"/>
    </xf>
    <xf numFmtId="0" fontId="22" fillId="7" borderId="0" xfId="0" applyFont="1" applyFill="1" applyAlignment="1" applyProtection="1">
      <alignment vertical="center"/>
      <protection hidden="1"/>
    </xf>
    <xf numFmtId="165" fontId="22" fillId="7" borderId="0" xfId="0" applyNumberFormat="1" applyFont="1" applyFill="1" applyAlignment="1" applyProtection="1">
      <alignment vertical="center"/>
      <protection hidden="1"/>
    </xf>
    <xf numFmtId="0" fontId="27" fillId="0" borderId="0" xfId="0" applyFont="1" applyAlignment="1" applyProtection="1">
      <protection hidden="1"/>
    </xf>
    <xf numFmtId="0" fontId="33" fillId="0" borderId="49" xfId="0" applyFont="1" applyFill="1" applyBorder="1" applyAlignment="1" applyProtection="1">
      <alignment horizontal="left"/>
      <protection hidden="1"/>
    </xf>
    <xf numFmtId="0" fontId="34" fillId="0" borderId="49" xfId="0" applyFont="1" applyFill="1" applyBorder="1" applyAlignment="1" applyProtection="1">
      <protection hidden="1"/>
    </xf>
    <xf numFmtId="0" fontId="34" fillId="0" borderId="49" xfId="0" applyFont="1" applyFill="1" applyBorder="1" applyAlignment="1" applyProtection="1">
      <alignment horizontal="right"/>
      <protection hidden="1"/>
    </xf>
    <xf numFmtId="0" fontId="34" fillId="0" borderId="0" xfId="0" applyFont="1" applyFill="1" applyBorder="1" applyAlignment="1" applyProtection="1">
      <protection hidden="1"/>
    </xf>
    <xf numFmtId="0" fontId="34" fillId="0" borderId="0" xfId="0" applyFont="1" applyFill="1" applyBorder="1" applyAlignment="1" applyProtection="1">
      <alignment wrapText="1"/>
      <protection hidden="1"/>
    </xf>
    <xf numFmtId="0" fontId="34" fillId="0" borderId="0" xfId="0" applyFont="1" applyAlignment="1" applyProtection="1">
      <protection hidden="1"/>
    </xf>
    <xf numFmtId="0" fontId="35" fillId="7" borderId="48" xfId="0" applyFont="1" applyFill="1" applyBorder="1" applyAlignment="1" applyProtection="1">
      <alignment vertical="center"/>
      <protection hidden="1"/>
    </xf>
    <xf numFmtId="0" fontId="34" fillId="7" borderId="49" xfId="0" applyFont="1" applyFill="1" applyBorder="1" applyAlignment="1" applyProtection="1">
      <alignment vertical="center" wrapText="1"/>
      <protection hidden="1"/>
    </xf>
    <xf numFmtId="168" fontId="34" fillId="0" borderId="4" xfId="0" applyNumberFormat="1" applyFont="1" applyFill="1" applyBorder="1" applyAlignment="1" applyProtection="1">
      <alignment horizontal="left"/>
      <protection hidden="1"/>
    </xf>
    <xf numFmtId="0" fontId="34" fillId="0" borderId="0" xfId="0" applyFont="1" applyFill="1" applyBorder="1" applyAlignment="1" applyProtection="1">
      <alignment horizontal="right"/>
      <protection hidden="1"/>
    </xf>
    <xf numFmtId="0" fontId="34" fillId="0" borderId="0" xfId="0" applyFont="1" applyFill="1" applyBorder="1" applyAlignment="1" applyProtection="1">
      <alignment vertical="center" wrapText="1"/>
      <protection hidden="1"/>
    </xf>
    <xf numFmtId="0" fontId="25" fillId="7" borderId="45" xfId="0" applyFont="1" applyFill="1" applyBorder="1" applyAlignment="1" applyProtection="1">
      <alignment vertical="center"/>
      <protection hidden="1"/>
    </xf>
    <xf numFmtId="0" fontId="25" fillId="7" borderId="46" xfId="0" applyFont="1" applyFill="1" applyBorder="1" applyAlignment="1" applyProtection="1">
      <alignment vertical="center" wrapText="1"/>
      <protection hidden="1"/>
    </xf>
    <xf numFmtId="0" fontId="25" fillId="24" borderId="45" xfId="0" applyFont="1" applyFill="1" applyBorder="1" applyAlignment="1" applyProtection="1">
      <alignment vertical="center"/>
      <protection hidden="1"/>
    </xf>
    <xf numFmtId="0" fontId="36" fillId="24" borderId="46" xfId="0" applyFont="1" applyFill="1" applyBorder="1" applyAlignment="1" applyProtection="1">
      <alignment horizontal="left"/>
      <protection hidden="1"/>
    </xf>
    <xf numFmtId="0" fontId="25" fillId="0" borderId="0" xfId="0" applyFont="1" applyAlignment="1" applyProtection="1">
      <protection hidden="1"/>
    </xf>
    <xf numFmtId="0" fontId="9" fillId="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0" fillId="0" borderId="0" xfId="0" applyProtection="1">
      <protection hidden="1"/>
    </xf>
    <xf numFmtId="0" fontId="0" fillId="3" borderId="0" xfId="0" applyFill="1" applyAlignment="1" applyProtection="1">
      <alignment vertical="center"/>
      <protection hidden="1"/>
    </xf>
    <xf numFmtId="0" fontId="0" fillId="0" borderId="0" xfId="0" applyBorder="1" applyProtection="1">
      <protection hidden="1"/>
    </xf>
    <xf numFmtId="0" fontId="5" fillId="5" borderId="0" xfId="0" applyFont="1" applyFill="1" applyBorder="1" applyAlignment="1" applyProtection="1">
      <alignment horizontal="left" vertical="center"/>
      <protection locked="0" hidden="1"/>
    </xf>
    <xf numFmtId="10" fontId="5" fillId="5" borderId="43" xfId="18" applyNumberFormat="1" applyFont="1" applyFill="1" applyBorder="1" applyAlignment="1" applyProtection="1">
      <alignment horizontal="left" vertical="center"/>
      <protection locked="0" hidden="1"/>
    </xf>
    <xf numFmtId="0" fontId="5" fillId="5" borderId="32" xfId="2" applyNumberFormat="1" applyFont="1" applyFill="1" applyBorder="1" applyAlignment="1" applyProtection="1">
      <alignment horizontal="left" vertical="center"/>
      <protection locked="0" hidden="1"/>
    </xf>
    <xf numFmtId="0" fontId="5" fillId="5" borderId="32" xfId="0" applyFont="1" applyFill="1" applyBorder="1" applyAlignment="1" applyProtection="1">
      <alignment horizontal="left" vertical="center"/>
      <protection locked="0" hidden="1"/>
    </xf>
    <xf numFmtId="169" fontId="5" fillId="5" borderId="41" xfId="17" applyNumberFormat="1" applyFont="1" applyFill="1" applyBorder="1" applyAlignment="1" applyProtection="1">
      <alignment horizontal="left" vertical="center"/>
      <protection locked="0" hidden="1"/>
    </xf>
    <xf numFmtId="0" fontId="5" fillId="5" borderId="0" xfId="0" applyFont="1" applyFill="1" applyBorder="1" applyAlignment="1" applyProtection="1">
      <alignment horizontal="left"/>
      <protection locked="0" hidden="1"/>
    </xf>
    <xf numFmtId="0" fontId="3" fillId="5" borderId="0" xfId="0" applyFont="1" applyFill="1" applyBorder="1" applyAlignment="1" applyProtection="1">
      <alignment horizontal="left" vertical="center"/>
      <protection locked="0" hidden="1"/>
    </xf>
    <xf numFmtId="0" fontId="13" fillId="5" borderId="0" xfId="0" applyFont="1" applyFill="1" applyBorder="1" applyAlignment="1" applyProtection="1">
      <alignment horizontal="left" vertical="center"/>
      <protection locked="0" hidden="1"/>
    </xf>
    <xf numFmtId="0" fontId="7" fillId="5" borderId="0" xfId="0" applyFont="1" applyFill="1" applyBorder="1" applyAlignment="1" applyProtection="1">
      <alignment horizontal="left" vertical="center"/>
      <protection locked="0" hidden="1"/>
    </xf>
    <xf numFmtId="38" fontId="24" fillId="10" borderId="51" xfId="39" applyNumberFormat="1" applyFont="1" applyFill="1" applyBorder="1" applyAlignment="1" applyProtection="1">
      <alignment horizontal="left" vertical="center"/>
      <protection hidden="1"/>
    </xf>
    <xf numFmtId="0" fontId="33" fillId="0" borderId="0" xfId="0" applyFont="1" applyFill="1" applyBorder="1" applyAlignment="1" applyProtection="1">
      <alignment horizontal="left"/>
      <protection hidden="1"/>
    </xf>
    <xf numFmtId="0" fontId="34" fillId="0" borderId="0" xfId="0" applyFont="1" applyBorder="1" applyAlignment="1" applyProtection="1">
      <alignment wrapText="1"/>
      <protection hidden="1"/>
    </xf>
    <xf numFmtId="14" fontId="33" fillId="0" borderId="0" xfId="0" applyNumberFormat="1" applyFont="1" applyFill="1" applyBorder="1" applyAlignment="1" applyProtection="1">
      <alignment horizontal="left"/>
      <protection hidden="1"/>
    </xf>
    <xf numFmtId="0" fontId="0" fillId="0" borderId="4" xfId="0" applyBorder="1" applyProtection="1">
      <protection hidden="1"/>
    </xf>
    <xf numFmtId="0" fontId="37" fillId="25" borderId="50" xfId="0" applyFont="1" applyFill="1" applyBorder="1" applyAlignment="1" applyProtection="1">
      <alignment horizontal="left" vertical="center"/>
      <protection hidden="1"/>
    </xf>
    <xf numFmtId="0" fontId="37" fillId="25" borderId="57" xfId="0" applyFont="1" applyFill="1" applyBorder="1" applyAlignment="1" applyProtection="1">
      <alignment horizontal="left" vertical="center"/>
      <protection hidden="1"/>
    </xf>
    <xf numFmtId="0" fontId="34" fillId="7" borderId="47" xfId="0" applyFont="1" applyFill="1" applyBorder="1" applyAlignment="1" applyProtection="1">
      <alignment horizontal="left" vertical="center"/>
      <protection hidden="1"/>
    </xf>
    <xf numFmtId="0" fontId="34" fillId="7" borderId="51" xfId="1" applyNumberFormat="1" applyFont="1" applyFill="1" applyBorder="1" applyAlignment="1" applyProtection="1">
      <alignment horizontal="center" vertical="center"/>
      <protection hidden="1"/>
    </xf>
    <xf numFmtId="167" fontId="34" fillId="7" borderId="51" xfId="1" applyNumberFormat="1" applyFont="1" applyFill="1" applyBorder="1" applyAlignment="1" applyProtection="1">
      <alignment horizontal="center" vertical="center"/>
      <protection hidden="1"/>
    </xf>
    <xf numFmtId="167" fontId="34" fillId="7" borderId="51" xfId="6" applyNumberFormat="1" applyFont="1" applyFill="1" applyBorder="1" applyAlignment="1" applyProtection="1">
      <alignment horizontal="center" vertical="center"/>
      <protection hidden="1"/>
    </xf>
    <xf numFmtId="0" fontId="34" fillId="7" borderId="54" xfId="0" applyFont="1" applyFill="1" applyBorder="1" applyAlignment="1" applyProtection="1">
      <alignment horizontal="left" vertical="center"/>
      <protection hidden="1"/>
    </xf>
    <xf numFmtId="167" fontId="34" fillId="7" borderId="56" xfId="1" applyNumberFormat="1" applyFont="1" applyFill="1" applyBorder="1" applyAlignment="1" applyProtection="1">
      <alignment horizontal="center" vertical="center"/>
      <protection hidden="1"/>
    </xf>
    <xf numFmtId="0" fontId="34" fillId="21" borderId="57" xfId="0" applyFont="1" applyFill="1" applyBorder="1" applyAlignment="1" applyProtection="1">
      <alignment vertical="center"/>
      <protection hidden="1"/>
    </xf>
    <xf numFmtId="0" fontId="34" fillId="22" borderId="48" xfId="0" applyFont="1" applyFill="1" applyBorder="1" applyAlignment="1" applyProtection="1">
      <alignment vertical="center"/>
      <protection hidden="1"/>
    </xf>
    <xf numFmtId="172" fontId="45" fillId="0" borderId="45" xfId="22" applyNumberFormat="1" applyFont="1" applyFill="1" applyBorder="1" applyAlignment="1" applyProtection="1">
      <alignment horizontal="center" vertical="center"/>
      <protection hidden="1"/>
    </xf>
    <xf numFmtId="0" fontId="25" fillId="24" borderId="46" xfId="0" applyFont="1" applyFill="1" applyBorder="1" applyAlignment="1" applyProtection="1">
      <protection hidden="1"/>
    </xf>
    <xf numFmtId="0" fontId="46" fillId="10" borderId="51" xfId="17" applyFont="1" applyFill="1" applyBorder="1" applyAlignment="1" applyProtection="1">
      <alignment horizontal="center" vertical="center" wrapText="1"/>
      <protection locked="0" hidden="1"/>
    </xf>
    <xf numFmtId="0" fontId="47" fillId="13" borderId="46" xfId="0" applyFont="1" applyFill="1" applyBorder="1" applyAlignment="1" applyProtection="1">
      <alignment vertical="center"/>
      <protection hidden="1"/>
    </xf>
    <xf numFmtId="0" fontId="47" fillId="13" borderId="47" xfId="0" applyFont="1" applyFill="1" applyBorder="1" applyAlignment="1" applyProtection="1">
      <alignment vertical="center"/>
      <protection hidden="1"/>
    </xf>
    <xf numFmtId="0" fontId="48" fillId="8" borderId="49" xfId="0" applyFont="1" applyFill="1" applyBorder="1" applyAlignment="1" applyProtection="1">
      <alignment vertical="center"/>
      <protection hidden="1"/>
    </xf>
    <xf numFmtId="3" fontId="48" fillId="8" borderId="50" xfId="0" quotePrefix="1" applyNumberFormat="1" applyFont="1" applyFill="1" applyBorder="1" applyAlignment="1" applyProtection="1">
      <alignment vertical="center" wrapText="1"/>
      <protection hidden="1"/>
    </xf>
    <xf numFmtId="0" fontId="48" fillId="8" borderId="46" xfId="0" applyFont="1" applyFill="1" applyBorder="1" applyAlignment="1" applyProtection="1">
      <alignment vertical="center"/>
      <protection hidden="1"/>
    </xf>
    <xf numFmtId="3" fontId="48" fillId="8" borderId="47" xfId="0" quotePrefix="1" applyNumberFormat="1" applyFont="1" applyFill="1" applyBorder="1" applyAlignment="1" applyProtection="1">
      <alignment vertical="center" wrapText="1"/>
      <protection hidden="1"/>
    </xf>
    <xf numFmtId="0" fontId="48" fillId="8" borderId="47" xfId="0" quotePrefix="1" applyFont="1" applyFill="1" applyBorder="1" applyAlignment="1" applyProtection="1">
      <alignment vertical="center" wrapText="1"/>
      <protection hidden="1"/>
    </xf>
    <xf numFmtId="0" fontId="48" fillId="8" borderId="53" xfId="0" applyFont="1" applyFill="1" applyBorder="1" applyAlignment="1" applyProtection="1">
      <alignment vertical="center"/>
      <protection hidden="1"/>
    </xf>
    <xf numFmtId="3" fontId="48" fillId="8" borderId="54" xfId="0" quotePrefix="1" applyNumberFormat="1" applyFont="1" applyFill="1" applyBorder="1" applyAlignment="1" applyProtection="1">
      <alignment vertical="center" wrapText="1"/>
      <protection hidden="1"/>
    </xf>
    <xf numFmtId="3" fontId="48" fillId="8" borderId="50" xfId="0" quotePrefix="1" applyNumberFormat="1" applyFont="1" applyFill="1" applyBorder="1" applyAlignment="1" applyProtection="1">
      <alignment vertical="center"/>
      <protection hidden="1"/>
    </xf>
    <xf numFmtId="3" fontId="48" fillId="8" borderId="47" xfId="0" quotePrefix="1" applyNumberFormat="1" applyFont="1" applyFill="1" applyBorder="1" applyAlignment="1" applyProtection="1">
      <alignment vertical="center"/>
      <protection hidden="1"/>
    </xf>
    <xf numFmtId="0" fontId="48" fillId="8" borderId="50" xfId="0" applyFont="1" applyFill="1" applyBorder="1" applyAlignment="1" applyProtection="1">
      <alignment vertical="center"/>
      <protection hidden="1"/>
    </xf>
    <xf numFmtId="9" fontId="24" fillId="0" borderId="51" xfId="18" applyFont="1" applyFill="1" applyBorder="1" applyAlignment="1" applyProtection="1">
      <alignment horizontal="center" vertical="center" wrapText="1"/>
      <protection hidden="1"/>
    </xf>
    <xf numFmtId="165" fontId="24" fillId="0" borderId="51" xfId="2" applyNumberFormat="1" applyFont="1" applyFill="1" applyBorder="1" applyAlignment="1" applyProtection="1">
      <alignment horizontal="center" vertical="center" wrapText="1"/>
      <protection hidden="1"/>
    </xf>
    <xf numFmtId="0" fontId="48" fillId="8" borderId="48" xfId="0" applyFont="1" applyFill="1" applyBorder="1" applyAlignment="1" applyProtection="1">
      <alignment vertical="center"/>
      <protection hidden="1"/>
    </xf>
    <xf numFmtId="0" fontId="39" fillId="5" borderId="22" xfId="47" applyFont="1" applyFill="1" applyBorder="1" applyAlignment="1" applyProtection="1">
      <alignment horizontal="center" vertical="center"/>
      <protection locked="0" hidden="1"/>
    </xf>
    <xf numFmtId="3" fontId="39" fillId="2" borderId="22" xfId="47" applyNumberFormat="1" applyFont="1" applyFill="1" applyBorder="1" applyAlignment="1" applyProtection="1">
      <alignment horizontal="center" vertical="center"/>
      <protection hidden="1"/>
    </xf>
    <xf numFmtId="10" fontId="39" fillId="9" borderId="22" xfId="18" applyNumberFormat="1" applyFont="1" applyFill="1" applyBorder="1" applyAlignment="1" applyProtection="1">
      <alignment horizontal="center" vertical="center"/>
      <protection hidden="1"/>
    </xf>
    <xf numFmtId="3" fontId="39" fillId="2" borderId="22" xfId="2" applyNumberFormat="1" applyFont="1" applyFill="1" applyBorder="1" applyAlignment="1" applyProtection="1">
      <alignment horizontal="left" vertical="center"/>
      <protection hidden="1"/>
    </xf>
    <xf numFmtId="164" fontId="39" fillId="2" borderId="22" xfId="2" applyFont="1" applyFill="1" applyBorder="1" applyAlignment="1" applyProtection="1">
      <alignment horizontal="left" vertical="center"/>
      <protection hidden="1"/>
    </xf>
    <xf numFmtId="164" fontId="39" fillId="2" borderId="32" xfId="2" applyFont="1" applyFill="1" applyBorder="1" applyAlignment="1" applyProtection="1">
      <alignment horizontal="left" vertical="center"/>
      <protection hidden="1"/>
    </xf>
    <xf numFmtId="4" fontId="0" fillId="5" borderId="51" xfId="47" applyNumberFormat="1" applyFont="1" applyFill="1" applyBorder="1" applyAlignment="1" applyProtection="1">
      <alignment horizontal="center" vertical="center"/>
      <protection locked="0" hidden="1"/>
    </xf>
    <xf numFmtId="38" fontId="24" fillId="10" borderId="45" xfId="39" applyNumberFormat="1" applyFont="1" applyFill="1" applyBorder="1" applyAlignment="1" applyProtection="1">
      <alignment horizontal="left" vertical="center"/>
      <protection hidden="1"/>
    </xf>
    <xf numFmtId="3" fontId="39" fillId="2" borderId="16" xfId="47" applyNumberFormat="1" applyFont="1" applyFill="1" applyBorder="1" applyAlignment="1" applyProtection="1">
      <alignment horizontal="center" vertical="center"/>
      <protection hidden="1"/>
    </xf>
    <xf numFmtId="0" fontId="5" fillId="2" borderId="40" xfId="0" applyFont="1" applyFill="1" applyBorder="1" applyAlignment="1" applyProtection="1">
      <alignment horizontal="left" vertical="center"/>
      <protection hidden="1"/>
    </xf>
    <xf numFmtId="9" fontId="5" fillId="2" borderId="19" xfId="0" applyNumberFormat="1" applyFont="1" applyFill="1" applyBorder="1" applyAlignment="1" applyProtection="1">
      <alignment horizontal="left" vertical="center"/>
      <protection hidden="1"/>
    </xf>
    <xf numFmtId="4" fontId="0" fillId="5" borderId="51" xfId="47" applyNumberFormat="1" applyFont="1" applyFill="1" applyBorder="1" applyAlignment="1" applyProtection="1">
      <alignment horizontal="left" vertical="center"/>
      <protection locked="0" hidden="1"/>
    </xf>
    <xf numFmtId="0" fontId="39" fillId="5" borderId="51" xfId="47" applyFont="1" applyFill="1" applyBorder="1" applyAlignment="1" applyProtection="1">
      <alignment horizontal="center" vertical="center"/>
      <protection locked="0" hidden="1"/>
    </xf>
    <xf numFmtId="3" fontId="39" fillId="2" borderId="16" xfId="2" applyNumberFormat="1" applyFont="1" applyFill="1" applyBorder="1" applyAlignment="1" applyProtection="1">
      <alignment horizontal="left" vertical="center"/>
      <protection hidden="1"/>
    </xf>
    <xf numFmtId="0" fontId="0" fillId="5" borderId="51" xfId="47" applyNumberFormat="1" applyFont="1" applyFill="1" applyBorder="1" applyAlignment="1" applyProtection="1">
      <alignment horizontal="center" vertical="center"/>
      <protection locked="0" hidden="1"/>
    </xf>
    <xf numFmtId="0" fontId="44" fillId="0" borderId="0" xfId="83" applyFont="1"/>
    <xf numFmtId="0" fontId="43" fillId="0" borderId="0" xfId="83"/>
    <xf numFmtId="4" fontId="43" fillId="5" borderId="51" xfId="47" applyNumberFormat="1" applyFont="1" applyFill="1" applyBorder="1" applyAlignment="1" applyProtection="1">
      <alignment horizontal="left" vertical="center"/>
      <protection locked="0" hidden="1"/>
    </xf>
    <xf numFmtId="0" fontId="34" fillId="7" borderId="0" xfId="0" applyFont="1" applyFill="1" applyBorder="1" applyAlignment="1" applyProtection="1">
      <alignment horizontal="left" vertical="center"/>
      <protection hidden="1"/>
    </xf>
    <xf numFmtId="167" fontId="34" fillId="7" borderId="0" xfId="1" applyNumberFormat="1" applyFont="1" applyFill="1" applyBorder="1" applyAlignment="1" applyProtection="1">
      <alignment horizontal="center" vertical="center"/>
      <protection hidden="1"/>
    </xf>
    <xf numFmtId="172" fontId="34" fillId="6" borderId="0" xfId="22" applyNumberFormat="1" applyFont="1" applyFill="1" applyBorder="1" applyAlignment="1" applyProtection="1">
      <alignment horizontal="right" vertical="center" wrapText="1"/>
      <protection hidden="1"/>
    </xf>
    <xf numFmtId="172" fontId="45" fillId="0" borderId="0" xfId="22" applyNumberFormat="1" applyFont="1" applyFill="1" applyBorder="1" applyAlignment="1" applyProtection="1">
      <alignment horizontal="center" vertical="center"/>
      <protection hidden="1"/>
    </xf>
    <xf numFmtId="173" fontId="34" fillId="6" borderId="51" xfId="22" applyNumberFormat="1" applyFont="1" applyFill="1" applyBorder="1" applyAlignment="1" applyProtection="1">
      <alignment horizontal="right" vertical="center"/>
      <protection hidden="1"/>
    </xf>
    <xf numFmtId="173" fontId="34" fillId="6" borderId="51" xfId="22" applyNumberFormat="1" applyFont="1" applyFill="1" applyBorder="1" applyAlignment="1" applyProtection="1">
      <alignment horizontal="right" wrapText="1"/>
      <protection hidden="1"/>
    </xf>
    <xf numFmtId="173" fontId="34" fillId="6" borderId="51" xfId="22" applyNumberFormat="1" applyFont="1" applyFill="1" applyBorder="1" applyAlignment="1" applyProtection="1">
      <alignment horizontal="right" vertical="center" wrapText="1"/>
      <protection hidden="1"/>
    </xf>
    <xf numFmtId="173" fontId="34" fillId="6" borderId="56" xfId="22" applyNumberFormat="1" applyFont="1" applyFill="1" applyBorder="1" applyAlignment="1" applyProtection="1">
      <alignment horizontal="right" vertical="center" wrapText="1"/>
      <protection hidden="1"/>
    </xf>
    <xf numFmtId="173" fontId="28" fillId="8" borderId="51" xfId="17" applyNumberFormat="1" applyFont="1" applyFill="1" applyBorder="1" applyAlignment="1" applyProtection="1">
      <alignment horizontal="center" vertical="center" wrapText="1"/>
      <protection hidden="1"/>
    </xf>
    <xf numFmtId="174" fontId="39" fillId="7" borderId="51" xfId="2" applyNumberFormat="1" applyFont="1" applyFill="1" applyBorder="1" applyAlignment="1" applyProtection="1">
      <alignment vertical="center"/>
      <protection hidden="1"/>
    </xf>
    <xf numFmtId="4" fontId="24" fillId="8" borderId="51" xfId="2" applyNumberFormat="1" applyFont="1" applyFill="1" applyBorder="1" applyAlignment="1" applyProtection="1">
      <alignment horizontal="center" vertical="center" wrapText="1"/>
      <protection hidden="1"/>
    </xf>
    <xf numFmtId="4" fontId="24" fillId="9" borderId="51" xfId="2" applyNumberFormat="1" applyFont="1" applyFill="1" applyBorder="1" applyAlignment="1" applyProtection="1">
      <alignment horizontal="center" vertical="center" wrapText="1"/>
      <protection hidden="1"/>
    </xf>
    <xf numFmtId="4" fontId="28" fillId="10" borderId="51" xfId="17" applyNumberFormat="1" applyFont="1" applyFill="1" applyBorder="1" applyAlignment="1" applyProtection="1">
      <alignment horizontal="center" vertical="center" wrapText="1"/>
      <protection locked="0" hidden="1"/>
    </xf>
    <xf numFmtId="2" fontId="24" fillId="8" borderId="51" xfId="2" applyNumberFormat="1" applyFont="1" applyFill="1" applyBorder="1" applyAlignment="1" applyProtection="1">
      <alignment horizontal="center" vertical="center" wrapText="1"/>
      <protection hidden="1"/>
    </xf>
    <xf numFmtId="0" fontId="0" fillId="27" borderId="58" xfId="0" applyFill="1" applyBorder="1" applyAlignment="1" applyProtection="1">
      <alignment horizontal="center" vertical="center"/>
      <protection locked="0" hidden="1"/>
    </xf>
    <xf numFmtId="4" fontId="0" fillId="27" borderId="59" xfId="0" applyNumberFormat="1" applyFill="1" applyBorder="1" applyAlignment="1" applyProtection="1">
      <alignment horizontal="left" vertical="center"/>
      <protection locked="0" hidden="1"/>
    </xf>
    <xf numFmtId="4" fontId="0" fillId="27" borderId="59" xfId="0" applyNumberFormat="1" applyFill="1" applyBorder="1" applyAlignment="1" applyProtection="1">
      <alignment horizontal="center" vertical="center"/>
      <protection locked="0" hidden="1"/>
    </xf>
    <xf numFmtId="9" fontId="5" fillId="28" borderId="20" xfId="0" applyNumberFormat="1" applyFont="1" applyFill="1" applyBorder="1" applyAlignment="1" applyProtection="1">
      <alignment horizontal="left" vertical="center"/>
      <protection hidden="1"/>
    </xf>
    <xf numFmtId="0" fontId="42" fillId="28" borderId="0" xfId="0" applyFont="1" applyFill="1" applyBorder="1" applyProtection="1">
      <protection hidden="1"/>
    </xf>
    <xf numFmtId="9" fontId="11" fillId="28" borderId="20" xfId="0" applyNumberFormat="1" applyFont="1" applyFill="1" applyBorder="1" applyAlignment="1" applyProtection="1">
      <alignment horizontal="left" vertical="center"/>
      <protection hidden="1"/>
    </xf>
    <xf numFmtId="0" fontId="5" fillId="5" borderId="22" xfId="0" applyFont="1" applyFill="1" applyBorder="1" applyAlignment="1" applyProtection="1">
      <alignment horizontal="right" vertical="center"/>
      <protection locked="0"/>
    </xf>
    <xf numFmtId="3" fontId="5" fillId="5" borderId="22" xfId="0" applyNumberFormat="1" applyFont="1" applyFill="1" applyBorder="1" applyAlignment="1" applyProtection="1">
      <alignment horizontal="right" vertical="center"/>
      <protection locked="0"/>
    </xf>
    <xf numFmtId="0" fontId="43" fillId="0" borderId="0" xfId="0" applyFont="1" applyFill="1" applyBorder="1" applyAlignment="1" applyProtection="1">
      <alignment horizontal="left" vertical="top" wrapText="1"/>
      <protection hidden="1"/>
    </xf>
    <xf numFmtId="0" fontId="0" fillId="0" borderId="0" xfId="0" applyFill="1" applyBorder="1" applyAlignment="1" applyProtection="1">
      <alignment horizontal="left" vertical="top"/>
      <protection hidden="1"/>
    </xf>
    <xf numFmtId="0" fontId="32" fillId="18" borderId="52" xfId="0" applyFont="1" applyFill="1" applyBorder="1" applyAlignment="1" applyProtection="1">
      <alignment horizontal="left" vertical="center"/>
      <protection hidden="1"/>
    </xf>
    <xf numFmtId="0" fontId="32" fillId="18" borderId="53" xfId="0" applyFont="1" applyFill="1" applyBorder="1" applyAlignment="1" applyProtection="1">
      <alignment horizontal="left" vertical="center"/>
      <protection hidden="1"/>
    </xf>
    <xf numFmtId="0" fontId="32" fillId="19" borderId="53" xfId="0" applyFont="1" applyFill="1" applyBorder="1" applyAlignment="1" applyProtection="1">
      <alignment horizontal="left" vertical="center"/>
      <protection hidden="1"/>
    </xf>
    <xf numFmtId="0" fontId="32" fillId="19" borderId="0" xfId="0" applyFont="1" applyFill="1" applyBorder="1" applyAlignment="1" applyProtection="1">
      <alignment horizontal="left" vertical="center"/>
      <protection hidden="1"/>
    </xf>
    <xf numFmtId="0" fontId="34" fillId="10" borderId="51" xfId="0" applyFont="1" applyFill="1" applyBorder="1" applyAlignment="1" applyProtection="1">
      <alignment horizontal="left" vertical="center"/>
      <protection hidden="1"/>
    </xf>
    <xf numFmtId="0" fontId="25" fillId="10" borderId="46" xfId="0" applyFont="1" applyFill="1" applyBorder="1" applyAlignment="1" applyProtection="1">
      <alignment horizontal="left" vertical="center" wrapText="1"/>
      <protection hidden="1"/>
    </xf>
    <xf numFmtId="0" fontId="25" fillId="10" borderId="47" xfId="0" applyFont="1" applyFill="1" applyBorder="1" applyAlignment="1" applyProtection="1">
      <alignment horizontal="left" vertical="center" wrapText="1"/>
      <protection hidden="1"/>
    </xf>
    <xf numFmtId="9" fontId="28" fillId="10" borderId="45" xfId="18" applyNumberFormat="1" applyFont="1" applyFill="1" applyBorder="1" applyAlignment="1" applyProtection="1">
      <alignment horizontal="left" vertical="center"/>
      <protection locked="0" hidden="1"/>
    </xf>
    <xf numFmtId="9" fontId="28" fillId="10" borderId="46" xfId="18" applyNumberFormat="1" applyFont="1" applyFill="1" applyBorder="1" applyAlignment="1" applyProtection="1">
      <alignment horizontal="left" vertical="center"/>
      <protection locked="0" hidden="1"/>
    </xf>
    <xf numFmtId="9" fontId="28" fillId="10" borderId="47" xfId="18" applyNumberFormat="1" applyFont="1" applyFill="1" applyBorder="1" applyAlignment="1" applyProtection="1">
      <alignment horizontal="left" vertical="center"/>
      <protection locked="0" hidden="1"/>
    </xf>
    <xf numFmtId="164" fontId="27" fillId="7" borderId="45" xfId="2" applyFont="1" applyFill="1" applyBorder="1" applyAlignment="1" applyProtection="1">
      <alignment horizontal="center" vertical="center"/>
      <protection hidden="1"/>
    </xf>
    <xf numFmtId="164" fontId="27" fillId="7" borderId="46" xfId="2" applyFont="1" applyFill="1" applyBorder="1" applyAlignment="1" applyProtection="1">
      <alignment horizontal="center" vertical="center"/>
      <protection hidden="1"/>
    </xf>
    <xf numFmtId="164" fontId="27" fillId="7" borderId="47" xfId="2" applyFont="1" applyFill="1" applyBorder="1" applyAlignment="1" applyProtection="1">
      <alignment horizontal="center" vertical="center"/>
      <protection hidden="1"/>
    </xf>
    <xf numFmtId="14" fontId="28" fillId="10" borderId="45" xfId="18" applyNumberFormat="1" applyFont="1" applyFill="1" applyBorder="1" applyAlignment="1" applyProtection="1">
      <alignment horizontal="left" vertical="center" wrapText="1"/>
      <protection locked="0" hidden="1"/>
    </xf>
    <xf numFmtId="14" fontId="28" fillId="10" borderId="46" xfId="18" applyNumberFormat="1" applyFont="1" applyFill="1" applyBorder="1" applyAlignment="1" applyProtection="1">
      <alignment horizontal="left" vertical="center" wrapText="1"/>
      <protection locked="0" hidden="1"/>
    </xf>
    <xf numFmtId="14" fontId="28" fillId="10" borderId="47" xfId="18" applyNumberFormat="1" applyFont="1" applyFill="1" applyBorder="1" applyAlignment="1" applyProtection="1">
      <alignment horizontal="left" vertical="center" wrapText="1"/>
      <protection locked="0" hidden="1"/>
    </xf>
    <xf numFmtId="0" fontId="28" fillId="10" borderId="45" xfId="0" applyFont="1" applyFill="1" applyBorder="1" applyAlignment="1" applyProtection="1">
      <alignment horizontal="left" vertical="center"/>
      <protection locked="0" hidden="1"/>
    </xf>
    <xf numFmtId="0" fontId="28" fillId="10" borderId="46" xfId="0" applyFont="1" applyFill="1" applyBorder="1" applyAlignment="1" applyProtection="1">
      <alignment horizontal="left" vertical="center"/>
      <protection locked="0" hidden="1"/>
    </xf>
    <xf numFmtId="0" fontId="28" fillId="10" borderId="47" xfId="0" applyFont="1" applyFill="1" applyBorder="1" applyAlignment="1" applyProtection="1">
      <alignment horizontal="left" vertical="center"/>
      <protection locked="0" hidden="1"/>
    </xf>
    <xf numFmtId="0" fontId="28" fillId="10" borderId="45" xfId="17" applyFont="1" applyFill="1" applyBorder="1" applyAlignment="1" applyProtection="1">
      <alignment horizontal="left" vertical="center"/>
      <protection locked="0" hidden="1"/>
    </xf>
    <xf numFmtId="0" fontId="28" fillId="10" borderId="47" xfId="17" applyFont="1" applyFill="1" applyBorder="1" applyAlignment="1" applyProtection="1">
      <alignment horizontal="left" vertical="center"/>
      <protection locked="0" hidden="1"/>
    </xf>
    <xf numFmtId="3" fontId="5" fillId="5" borderId="44" xfId="0" applyNumberFormat="1" applyFont="1" applyFill="1" applyBorder="1" applyAlignment="1" applyProtection="1">
      <alignment horizontal="center" vertical="center"/>
      <protection locked="0" hidden="1"/>
    </xf>
    <xf numFmtId="3" fontId="5" fillId="5" borderId="15" xfId="0" applyNumberFormat="1" applyFont="1" applyFill="1" applyBorder="1" applyAlignment="1" applyProtection="1">
      <alignment horizontal="center" vertical="center"/>
      <protection locked="0" hidden="1"/>
    </xf>
    <xf numFmtId="3" fontId="5" fillId="5" borderId="16" xfId="0" applyNumberFormat="1" applyFont="1" applyFill="1" applyBorder="1" applyAlignment="1" applyProtection="1">
      <alignment horizontal="center" vertical="center"/>
      <protection locked="0" hidden="1"/>
    </xf>
    <xf numFmtId="10" fontId="39" fillId="6" borderId="44" xfId="18" applyNumberFormat="1" applyFont="1" applyFill="1" applyBorder="1" applyAlignment="1" applyProtection="1">
      <alignment horizontal="center" vertical="center"/>
      <protection locked="0" hidden="1"/>
    </xf>
    <xf numFmtId="10" fontId="39" fillId="6" borderId="22" xfId="18" applyNumberFormat="1" applyFont="1" applyFill="1" applyBorder="1" applyAlignment="1" applyProtection="1">
      <alignment horizontal="center" vertical="center"/>
      <protection locked="0" hidden="1"/>
    </xf>
  </cellXfs>
  <cellStyles count="86">
    <cellStyle name="Comma" xfId="1" builtinId="3"/>
    <cellStyle name="Comma [0]" xfId="2" builtinId="6"/>
    <cellStyle name="Comma [0] 2" xfId="3"/>
    <cellStyle name="Comma [0] 2 2" xfId="4"/>
    <cellStyle name="Comma [0] 2 2 2" xfId="56"/>
    <cellStyle name="Comma [0] 2 2 3" xfId="41"/>
    <cellStyle name="Comma [0] 2 2 4" xfId="27"/>
    <cellStyle name="Comma [0] 2 3" xfId="55"/>
    <cellStyle name="Comma [0] 2 4" xfId="40"/>
    <cellStyle name="Comma [0] 2 5" xfId="26"/>
    <cellStyle name="Comma [0] 3" xfId="5"/>
    <cellStyle name="Comma [0] 4" xfId="54"/>
    <cellStyle name="Comma [0] 5" xfId="39"/>
    <cellStyle name="Comma [0] 6" xfId="25"/>
    <cellStyle name="Comma 10" xfId="82"/>
    <cellStyle name="Comma 11" xfId="36"/>
    <cellStyle name="Comma 12" xfId="78"/>
    <cellStyle name="Comma 13" xfId="35"/>
    <cellStyle name="Comma 14" xfId="73"/>
    <cellStyle name="Comma 15" xfId="68"/>
    <cellStyle name="Comma 16" xfId="77"/>
    <cellStyle name="Comma 17" xfId="75"/>
    <cellStyle name="Comma 18" xfId="33"/>
    <cellStyle name="Comma 19" xfId="71"/>
    <cellStyle name="Comma 2" xfId="6"/>
    <cellStyle name="Comma 2 2" xfId="7"/>
    <cellStyle name="Comma 2 2 2" xfId="58"/>
    <cellStyle name="Comma 2 2 3" xfId="43"/>
    <cellStyle name="Comma 2 2 4" xfId="29"/>
    <cellStyle name="Comma 2 3" xfId="57"/>
    <cellStyle name="Comma 2 4" xfId="42"/>
    <cellStyle name="Comma 2 5" xfId="28"/>
    <cellStyle name="Comma 20" xfId="76"/>
    <cellStyle name="Comma 21" xfId="34"/>
    <cellStyle name="Comma 22" xfId="72"/>
    <cellStyle name="Comma 23" xfId="80"/>
    <cellStyle name="Comma 24" xfId="74"/>
    <cellStyle name="Comma 25" xfId="32"/>
    <cellStyle name="Comma 26" xfId="70"/>
    <cellStyle name="Comma 27" xfId="69"/>
    <cellStyle name="Comma 28" xfId="81"/>
    <cellStyle name="Comma 29" xfId="79"/>
    <cellStyle name="Comma 3" xfId="8"/>
    <cellStyle name="Comma 3 2" xfId="59"/>
    <cellStyle name="Comma 3 3" xfId="44"/>
    <cellStyle name="Comma 3 4" xfId="30"/>
    <cellStyle name="Comma 4" xfId="9"/>
    <cellStyle name="Comma 4 2" xfId="60"/>
    <cellStyle name="Comma 4 3" xfId="45"/>
    <cellStyle name="Comma 4 4" xfId="31"/>
    <cellStyle name="Comma 5" xfId="10"/>
    <cellStyle name="Comma 6" xfId="53"/>
    <cellStyle name="Comma 7" xfId="67"/>
    <cellStyle name="Comma 8" xfId="24"/>
    <cellStyle name="Comma 9" xfId="37"/>
    <cellStyle name="Currency [0] 2" xfId="11"/>
    <cellStyle name="Currency [0] 2 2" xfId="12"/>
    <cellStyle name="Currency [0] 2 2 2" xfId="61"/>
    <cellStyle name="Currency [0] 2 2 3" xfId="46"/>
    <cellStyle name="Followed Hyperlink" xfId="85" builtinId="9" hidden="1"/>
    <cellStyle name="Hyperlink" xfId="84" builtinId="8" hidden="1"/>
    <cellStyle name="Normal" xfId="0" builtinId="0"/>
    <cellStyle name="Normal 2" xfId="13"/>
    <cellStyle name="Normal 2 2" xfId="14"/>
    <cellStyle name="Normal 2 2 2" xfId="83"/>
    <cellStyle name="Normal 2 3" xfId="62"/>
    <cellStyle name="Normal 2 4" xfId="47"/>
    <cellStyle name="Normal 3" xfId="15"/>
    <cellStyle name="Normal 4" xfId="16"/>
    <cellStyle name="Normal 4 2" xfId="63"/>
    <cellStyle name="Normal 4 3" xfId="48"/>
    <cellStyle name="Normal 5" xfId="52"/>
    <cellStyle name="Normal 6" xfId="38"/>
    <cellStyle name="Normal 7" xfId="23"/>
    <cellStyle name="Normal_BRIEFING SPEC" xfId="17"/>
    <cellStyle name="Percent" xfId="18" builtinId="5"/>
    <cellStyle name="Percent 2" xfId="19"/>
    <cellStyle name="Percent 2 2" xfId="20"/>
    <cellStyle name="Percent 2 2 2" xfId="66"/>
    <cellStyle name="Percent 2 2 3" xfId="51"/>
    <cellStyle name="Percent 2 3" xfId="65"/>
    <cellStyle name="Percent 2 4" xfId="50"/>
    <cellStyle name="Percent 3" xfId="21"/>
    <cellStyle name="Percent 3 2" xfId="22"/>
    <cellStyle name="Percent 4" xfId="64"/>
    <cellStyle name="Percent 5" xfId="49"/>
  </cellStyles>
  <dxfs count="10">
    <dxf>
      <font>
        <b/>
        <i val="0"/>
        <strike val="0"/>
        <condense val="0"/>
        <extend val="0"/>
        <outline val="0"/>
        <shadow val="0"/>
        <u val="none"/>
        <vertAlign val="baseline"/>
        <sz val="12"/>
        <color rgb="FFFF0000"/>
        <name val="Calibri"/>
        <scheme val="minor"/>
      </font>
      <numFmt numFmtId="172" formatCode="#,##0.0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1" hidden="1"/>
    </dxf>
    <dxf>
      <font>
        <b/>
        <i val="0"/>
        <strike val="0"/>
        <condense val="0"/>
        <extend val="0"/>
        <outline val="0"/>
        <shadow val="0"/>
        <u val="none"/>
        <vertAlign val="baseline"/>
        <sz val="12"/>
        <color rgb="FFFF0000"/>
        <name val="Calibri"/>
        <scheme val="minor"/>
      </font>
      <numFmt numFmtId="172" formatCode="#,##0.000"/>
      <fill>
        <patternFill patternType="none">
          <fgColor indexed="64"/>
          <bgColor indexed="65"/>
        </patternFill>
      </fill>
      <alignment horizontal="center" vertical="center"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protection locked="1" hidden="1"/>
    </dxf>
    <dxf>
      <font>
        <b val="0"/>
        <i val="0"/>
        <strike val="0"/>
        <condense val="0"/>
        <extend val="0"/>
        <outline val="0"/>
        <shadow val="0"/>
        <u val="none"/>
        <vertAlign val="baseline"/>
        <sz val="10"/>
        <color auto="1"/>
        <name val="Calibri"/>
        <scheme val="minor"/>
      </font>
      <numFmt numFmtId="173" formatCode="#,##0.0000000"/>
      <fill>
        <patternFill patternType="solid">
          <fgColor indexed="64"/>
          <bgColor rgb="FFFFFF99"/>
        </patternFill>
      </fill>
      <alignment horizontal="righ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0"/>
        <color auto="1"/>
        <name val="Calibri"/>
        <scheme val="minor"/>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name val="Calibri"/>
        <scheme val="minor"/>
      </font>
      <protection locked="1" hidden="1"/>
    </dxf>
    <dxf>
      <border>
        <bottom style="thin">
          <color theme="0" tint="-0.249977111117893"/>
        </bottom>
      </border>
    </dxf>
    <dxf>
      <font>
        <b/>
        <i val="0"/>
        <strike val="0"/>
        <condense val="0"/>
        <extend val="0"/>
        <outline val="0"/>
        <shadow val="0"/>
        <u val="none"/>
        <vertAlign val="baseline"/>
        <sz val="10"/>
        <color theme="0"/>
        <name val="Calibri"/>
        <scheme val="minor"/>
      </font>
      <fill>
        <patternFill patternType="solid">
          <fgColor indexed="64"/>
          <bgColor theme="1" tint="0.34998626667073579"/>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bottom/>
      </border>
      <protection locked="1" hidden="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82550</xdr:colOff>
      <xdr:row>29</xdr:row>
      <xdr:rowOff>0</xdr:rowOff>
    </xdr:from>
    <xdr:to>
      <xdr:col>10</xdr:col>
      <xdr:colOff>1428915</xdr:colOff>
      <xdr:row>29</xdr:row>
      <xdr:rowOff>0</xdr:rowOff>
    </xdr:to>
    <xdr:sp macro="" textlink="" fLocksText="0">
      <xdr:nvSpPr>
        <xdr:cNvPr id="2" name="Text 6">
          <a:extLst>
            <a:ext uri="{FF2B5EF4-FFF2-40B4-BE49-F238E27FC236}">
              <a16:creationId xmlns:a16="http://schemas.microsoft.com/office/drawing/2014/main" id="{F27DC2BD-A36A-4B39-8367-4F8FA718BE5E}"/>
            </a:ext>
          </a:extLst>
        </xdr:cNvPr>
        <xdr:cNvSpPr txBox="1">
          <a:spLocks noChangeArrowheads="1"/>
        </xdr:cNvSpPr>
      </xdr:nvSpPr>
      <xdr:spPr bwMode="auto">
        <a:xfrm>
          <a:off x="88900" y="7000875"/>
          <a:ext cx="14059043"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xdr:colOff>
      <xdr:row>4</xdr:row>
      <xdr:rowOff>59531</xdr:rowOff>
    </xdr:from>
    <xdr:to>
      <xdr:col>16</xdr:col>
      <xdr:colOff>47624</xdr:colOff>
      <xdr:row>9</xdr:row>
      <xdr:rowOff>83343</xdr:rowOff>
    </xdr:to>
    <xdr:sp macro="" textlink="" fLocksText="0">
      <xdr:nvSpPr>
        <xdr:cNvPr id="4" name="Text 105">
          <a:extLst>
            <a:ext uri="{FF2B5EF4-FFF2-40B4-BE49-F238E27FC236}">
              <a16:creationId xmlns:a16="http://schemas.microsoft.com/office/drawing/2014/main" id="{5C750A75-33BA-40FC-A995-AA3360EFC942}"/>
            </a:ext>
          </a:extLst>
        </xdr:cNvPr>
        <xdr:cNvSpPr txBox="1">
          <a:spLocks noChangeArrowheads="1"/>
        </xdr:cNvSpPr>
      </xdr:nvSpPr>
      <xdr:spPr bwMode="auto">
        <a:xfrm>
          <a:off x="619125" y="1226344"/>
          <a:ext cx="15918655" cy="940593"/>
        </a:xfrm>
        <a:prstGeom prst="rect">
          <a:avLst/>
        </a:prstGeom>
        <a:solidFill>
          <a:srgbClr val="FFFFFF"/>
        </a:solidFill>
        <a:ln w="9525">
          <a:solidFill>
            <a:srgbClr val="000000"/>
          </a:solidFill>
          <a:miter lim="800000"/>
          <a:headEnd/>
          <a:tailEnd/>
        </a:ln>
      </xdr:spPr>
      <xdr:txBody>
        <a:bodyPr vertOverflow="clip" wrap="square" lIns="45720" tIns="36576" rIns="0" bIns="0" anchor="t" upright="1"/>
        <a:lstStyle/>
        <a:p>
          <a:pPr algn="l" rtl="0">
            <a:defRPr sz="1000"/>
          </a:pPr>
          <a:r>
            <a:rPr lang="en-GB" sz="1800" b="0" i="0" strike="noStrike">
              <a:solidFill>
                <a:srgbClr val="000000"/>
              </a:solidFill>
              <a:latin typeface="Arial"/>
              <a:cs typeface="Arial"/>
            </a:rPr>
            <a:t>In this area, the production house can customize their header with a pretty picture, a LOGO, their address and technical/legal stuff ...</a:t>
          </a:r>
        </a:p>
      </xdr:txBody>
    </xdr:sp>
    <xdr:clientData/>
  </xdr:twoCellAnchor>
</xdr:wsDr>
</file>

<file path=xl/tables/table1.xml><?xml version="1.0" encoding="utf-8"?>
<table xmlns="http://schemas.openxmlformats.org/spreadsheetml/2006/main" id="1" name="FX_Rates" displayName="FX_Rates" ref="A7:E115" totalsRowShown="0" headerRowDxfId="9" dataDxfId="7" headerRowBorderDxfId="8" tableBorderDxfId="6" totalsRowBorderDxfId="5">
  <tableColumns count="5">
    <tableColumn id="1" name="Market" dataDxfId="4"/>
    <tableColumn id="2" name="ISO" dataDxfId="3" dataCellStyle="Comma"/>
    <tableColumn id="3" name="Rate" dataDxfId="2" dataCellStyle="Percent 3 2"/>
    <tableColumn id="6" name="Agency  Currency" dataDxfId="1" dataCellStyle="Percent 3 2">
      <calculatedColumnFormula>IF(ISERROR(MATCH(FX_Rates[[#This Row],[ISO]],Summary!$H$8,0))," ",IF(MATCH(FX_Rates[[#This Row],[ISO]],Summary!$H$8,0),"Agency Currency"))</calculatedColumnFormula>
    </tableColumn>
    <tableColumn id="5" name="Post Prod. Currency" dataDxfId="0" dataCellStyle="Percent 3 2">
      <calculatedColumnFormula>IF(ISERROR(MATCH(FX_Rates[[#This Row],[ISO]],Summary!$H$9,0))," ",IF(MATCH(FX_Rates[[#This Row],[ISO]],Summary!$H$9,0),"Post Prod.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172"/>
  <sheetViews>
    <sheetView showGridLines="0" workbookViewId="0">
      <pane ySplit="2" topLeftCell="A45" activePane="bottomLeft" state="frozenSplit"/>
      <selection pane="bottomLeft" activeCell="D17" sqref="D17"/>
    </sheetView>
  </sheetViews>
  <sheetFormatPr defaultColWidth="0" defaultRowHeight="12.75" zeroHeight="1" x14ac:dyDescent="0.2"/>
  <cols>
    <col min="1" max="3" width="17.42578125" style="319" customWidth="1"/>
    <col min="4" max="4" width="25" style="319" customWidth="1"/>
    <col min="5" max="5" width="27.42578125" style="319" customWidth="1"/>
    <col min="6" max="6" width="5.42578125" style="319" customWidth="1"/>
    <col min="7" max="7" width="3.28515625" style="319" customWidth="1"/>
    <col min="8" max="8" width="19.28515625" style="319" customWidth="1"/>
    <col min="9" max="14" width="11.42578125" style="319" customWidth="1"/>
    <col min="15" max="20" width="0" style="319" hidden="1" customWidth="1"/>
    <col min="21" max="16384" width="11.42578125" style="319" hidden="1"/>
  </cols>
  <sheetData>
    <row r="1" spans="1:14" s="298" customFormat="1" ht="23.25" x14ac:dyDescent="0.35">
      <c r="A1" s="406" t="s">
        <v>0</v>
      </c>
      <c r="B1" s="407"/>
      <c r="C1" s="407"/>
      <c r="D1" s="408" t="s">
        <v>1</v>
      </c>
      <c r="E1" s="408"/>
      <c r="F1" s="408"/>
      <c r="G1" s="409" t="s">
        <v>324</v>
      </c>
      <c r="H1" s="409"/>
      <c r="I1" s="409"/>
      <c r="J1" s="409"/>
      <c r="K1" s="409"/>
      <c r="L1" s="409"/>
      <c r="M1" s="409"/>
      <c r="N1" s="409"/>
    </row>
    <row r="2" spans="1:14" s="304" customFormat="1" ht="23.25" x14ac:dyDescent="0.35">
      <c r="A2" s="299" t="s">
        <v>2</v>
      </c>
      <c r="B2" s="300"/>
      <c r="C2" s="301"/>
      <c r="D2" s="332" t="s">
        <v>3</v>
      </c>
      <c r="E2" s="334">
        <v>43040</v>
      </c>
      <c r="F2" s="333"/>
      <c r="H2" s="302"/>
      <c r="I2" s="302"/>
      <c r="J2" s="303"/>
      <c r="K2" s="303"/>
      <c r="L2" s="298"/>
      <c r="M2" s="298"/>
      <c r="N2" s="298"/>
    </row>
    <row r="3" spans="1:14" s="304" customFormat="1" ht="25.5" customHeight="1" x14ac:dyDescent="0.2">
      <c r="A3" s="305" t="str">
        <f>CONCATENATE("Your billing/bid currency is ", Summary!$H$8)</f>
        <v>Your billing/bid currency is USD</v>
      </c>
      <c r="B3" s="306"/>
      <c r="C3" s="306"/>
      <c r="D3" s="410" t="s">
        <v>280</v>
      </c>
      <c r="E3" s="410"/>
      <c r="F3" s="410"/>
      <c r="G3" s="410"/>
      <c r="H3" s="410"/>
      <c r="I3" s="410"/>
      <c r="J3" s="410"/>
      <c r="K3" s="410"/>
      <c r="L3" s="410"/>
      <c r="M3" s="410"/>
      <c r="N3" s="410"/>
    </row>
    <row r="4" spans="1:14" s="304" customFormat="1" ht="18.75" customHeight="1" x14ac:dyDescent="0.35">
      <c r="A4" s="307" t="s">
        <v>3</v>
      </c>
      <c r="B4" s="302"/>
      <c r="C4" s="308"/>
      <c r="D4" s="302"/>
      <c r="I4" s="309"/>
      <c r="J4" s="309"/>
      <c r="K4" s="309"/>
      <c r="L4" s="298"/>
      <c r="M4" s="298"/>
      <c r="N4" s="298"/>
    </row>
    <row r="5" spans="1:14" s="314" customFormat="1" ht="38.25" customHeight="1" x14ac:dyDescent="0.25">
      <c r="A5" s="310" t="str">
        <f>CONCATENATE("How many new currency units do you get for ONE (1) ",Summary!$H$8,"?")</f>
        <v>How many new currency units do you get for ONE (1) USD?</v>
      </c>
      <c r="B5" s="311"/>
      <c r="C5" s="311"/>
      <c r="D5" s="312">
        <f>Summary!$J$8</f>
        <v>1</v>
      </c>
      <c r="E5" s="313"/>
      <c r="F5" s="347"/>
      <c r="G5" s="411" t="s">
        <v>281</v>
      </c>
      <c r="H5" s="411"/>
      <c r="I5" s="411"/>
      <c r="J5" s="411"/>
      <c r="K5" s="411"/>
      <c r="L5" s="411"/>
      <c r="M5" s="411"/>
      <c r="N5" s="412"/>
    </row>
    <row r="6" spans="1:14" s="304" customFormat="1" ht="15" customHeight="1" x14ac:dyDescent="0.35">
      <c r="A6" s="307"/>
      <c r="B6" s="302"/>
      <c r="C6" s="308"/>
      <c r="D6" s="302"/>
      <c r="E6" s="315"/>
      <c r="F6" s="316"/>
      <c r="G6" s="316"/>
      <c r="H6" s="316"/>
      <c r="I6" s="316"/>
      <c r="J6" s="317"/>
      <c r="K6" s="318"/>
      <c r="L6" s="298"/>
      <c r="M6" s="298"/>
      <c r="N6" s="298"/>
    </row>
    <row r="7" spans="1:14" ht="24" customHeight="1" x14ac:dyDescent="0.2">
      <c r="A7" s="336" t="s">
        <v>282</v>
      </c>
      <c r="B7" s="337" t="s">
        <v>283</v>
      </c>
      <c r="C7" s="337" t="s">
        <v>37</v>
      </c>
      <c r="D7" s="344" t="s">
        <v>235</v>
      </c>
      <c r="E7" s="345" t="s">
        <v>236</v>
      </c>
      <c r="F7" s="315"/>
      <c r="G7" s="404" t="s">
        <v>312</v>
      </c>
      <c r="H7" s="405"/>
      <c r="I7" s="405"/>
      <c r="J7" s="405"/>
      <c r="K7" s="405"/>
      <c r="L7" s="405"/>
      <c r="M7" s="405"/>
    </row>
    <row r="8" spans="1:14" s="318" customFormat="1" ht="24" customHeight="1" x14ac:dyDescent="0.2">
      <c r="A8" s="338" t="s">
        <v>325</v>
      </c>
      <c r="B8" s="339" t="s">
        <v>4</v>
      </c>
      <c r="C8" s="386">
        <v>1</v>
      </c>
      <c r="D8" s="346" t="str">
        <f>IF(ISERROR(MATCH(FX_Rates[[#This Row],[ISO]],Summary!$H$8,0))," ",IF(MATCH(FX_Rates[[#This Row],[ISO]],Summary!$H$8,0),"Agency Currency"))</f>
        <v>Agency Currency</v>
      </c>
      <c r="E8" s="346" t="str">
        <f>IF(ISERROR(MATCH(FX_Rates[[#This Row],[ISO]],Summary!$H$9,0))," ",IF(MATCH(FX_Rates[[#This Row],[ISO]],Summary!$H$9,0),"Post Prod. Currency"))</f>
        <v>Post Prod. Currency</v>
      </c>
      <c r="F8" s="315"/>
      <c r="G8" s="405"/>
      <c r="H8" s="405"/>
      <c r="I8" s="405"/>
      <c r="J8" s="405"/>
      <c r="K8" s="405"/>
      <c r="L8" s="405"/>
      <c r="M8" s="405"/>
    </row>
    <row r="9" spans="1:14" s="318" customFormat="1" ht="24" customHeight="1" x14ac:dyDescent="0.2">
      <c r="A9" s="338" t="s">
        <v>8</v>
      </c>
      <c r="B9" s="339" t="s">
        <v>9</v>
      </c>
      <c r="C9" s="387">
        <v>1.1634</v>
      </c>
      <c r="D9" s="346" t="str">
        <f>IF(ISERROR(MATCH(FX_Rates[[#This Row],[ISO]],Summary!$H$8,0))," ",IF(MATCH(FX_Rates[[#This Row],[ISO]],Summary!$H$8,0),"Agency Currency"))</f>
        <v xml:space="preserve"> </v>
      </c>
      <c r="E9" s="346" t="str">
        <f>IF(ISERROR(MATCH(FX_Rates[[#This Row],[ISO]],Summary!$H$9,0))," ",IF(MATCH(FX_Rates[[#This Row],[ISO]],Summary!$H$9,0),"Post Prod. Currency"))</f>
        <v xml:space="preserve"> </v>
      </c>
      <c r="F9" s="315"/>
      <c r="G9" s="405"/>
      <c r="H9" s="405"/>
      <c r="I9" s="405"/>
      <c r="J9" s="405"/>
      <c r="K9" s="405"/>
      <c r="L9" s="405"/>
      <c r="M9" s="405"/>
    </row>
    <row r="10" spans="1:14" s="318" customFormat="1" ht="24" customHeight="1" x14ac:dyDescent="0.2">
      <c r="A10" s="338" t="s">
        <v>326</v>
      </c>
      <c r="B10" s="339" t="s">
        <v>327</v>
      </c>
      <c r="C10" s="387">
        <v>8.7168799999999998E-3</v>
      </c>
      <c r="D10" s="346" t="str">
        <f>IF(ISERROR(MATCH(FX_Rates[[#This Row],[ISO]],Summary!$H$8,0))," ",IF(MATCH(FX_Rates[[#This Row],[ISO]],Summary!$H$8,0),"Agency Currency"))</f>
        <v xml:space="preserve"> </v>
      </c>
      <c r="E10" s="346" t="str">
        <f>IF(ISERROR(MATCH(FX_Rates[[#This Row],[ISO]],Summary!$H$9,0))," ",IF(MATCH(FX_Rates[[#This Row],[ISO]],Summary!$H$9,0),"Post Prod. Currency"))</f>
        <v xml:space="preserve"> </v>
      </c>
      <c r="F10" s="315"/>
      <c r="G10" s="405"/>
      <c r="H10" s="405"/>
      <c r="I10" s="405"/>
      <c r="J10" s="405"/>
      <c r="K10" s="405"/>
      <c r="L10" s="405"/>
      <c r="M10" s="405"/>
    </row>
    <row r="11" spans="1:14" s="318" customFormat="1" ht="24" customHeight="1" x14ac:dyDescent="0.2">
      <c r="A11" s="338" t="s">
        <v>328</v>
      </c>
      <c r="B11" s="339" t="s">
        <v>329</v>
      </c>
      <c r="C11" s="386">
        <v>8.6800000000000002E-3</v>
      </c>
      <c r="D11" s="346" t="str">
        <f>IF(ISERROR(MATCH(FX_Rates[[#This Row],[ISO]],Summary!$H$8,0))," ",IF(MATCH(FX_Rates[[#This Row],[ISO]],Summary!$H$8,0),"Agency Currency"))</f>
        <v xml:space="preserve"> </v>
      </c>
      <c r="E11" s="346" t="str">
        <f>IF(ISERROR(MATCH(FX_Rates[[#This Row],[ISO]],Summary!$H$9,0))," ",IF(MATCH(FX_Rates[[#This Row],[ISO]],Summary!$H$9,0),"Post Prod. Currency"))</f>
        <v xml:space="preserve"> </v>
      </c>
      <c r="F11" s="315"/>
      <c r="G11" s="405"/>
      <c r="H11" s="405"/>
      <c r="I11" s="405"/>
      <c r="J11" s="405"/>
      <c r="K11" s="405"/>
      <c r="L11" s="405"/>
      <c r="M11" s="405"/>
    </row>
    <row r="12" spans="1:14" s="318" customFormat="1" ht="24" customHeight="1" x14ac:dyDescent="0.2">
      <c r="A12" s="338" t="s">
        <v>330</v>
      </c>
      <c r="B12" s="339" t="s">
        <v>331</v>
      </c>
      <c r="C12" s="388">
        <v>5.9500000000000004E-3</v>
      </c>
      <c r="D12" s="346" t="str">
        <f>IF(ISERROR(MATCH(FX_Rates[[#This Row],[ISO]],Summary!$H$8,0))," ",IF(MATCH(FX_Rates[[#This Row],[ISO]],Summary!$H$8,0),"Agency Currency"))</f>
        <v xml:space="preserve"> </v>
      </c>
      <c r="E12" s="346" t="str">
        <f>IF(ISERROR(MATCH(FX_Rates[[#This Row],[ISO]],Summary!$H$9,0))," ",IF(MATCH(FX_Rates[[#This Row],[ISO]],Summary!$H$9,0),"Post Prod. Currency"))</f>
        <v xml:space="preserve"> </v>
      </c>
      <c r="F12" s="315"/>
      <c r="G12" s="405"/>
      <c r="H12" s="405"/>
      <c r="I12" s="405"/>
      <c r="J12" s="405"/>
      <c r="K12" s="405"/>
      <c r="L12" s="405"/>
      <c r="M12" s="405"/>
    </row>
    <row r="13" spans="1:14" s="318" customFormat="1" ht="24" customHeight="1" x14ac:dyDescent="0.2">
      <c r="A13" s="338" t="s">
        <v>332</v>
      </c>
      <c r="B13" s="339" t="s">
        <v>215</v>
      </c>
      <c r="C13" s="388">
        <v>5.6509999999999998E-2</v>
      </c>
      <c r="D13" s="346" t="str">
        <f>IF(ISERROR(MATCH(FX_Rates[[#This Row],[ISO]],Summary!$H$8,0))," ",IF(MATCH(FX_Rates[[#This Row],[ISO]],Summary!$H$8,0),"Agency Currency"))</f>
        <v xml:space="preserve"> </v>
      </c>
      <c r="E13" s="346" t="str">
        <f>IF(ISERROR(MATCH(FX_Rates[[#This Row],[ISO]],Summary!$H$9,0))," ",IF(MATCH(FX_Rates[[#This Row],[ISO]],Summary!$H$9,0),"Post Prod. Currency"))</f>
        <v xml:space="preserve"> </v>
      </c>
      <c r="F13" s="315"/>
      <c r="G13" s="405"/>
      <c r="H13" s="405"/>
      <c r="I13" s="405"/>
      <c r="J13" s="405"/>
      <c r="K13" s="405"/>
      <c r="L13" s="405"/>
      <c r="M13" s="405"/>
    </row>
    <row r="14" spans="1:14" s="318" customFormat="1" ht="24" customHeight="1" x14ac:dyDescent="0.2">
      <c r="A14" s="338" t="s">
        <v>333</v>
      </c>
      <c r="B14" s="339" t="s">
        <v>334</v>
      </c>
      <c r="C14" s="387">
        <v>2.0747700000000001E-3</v>
      </c>
      <c r="D14" s="346" t="str">
        <f>IF(ISERROR(MATCH(FX_Rates[[#This Row],[ISO]],Summary!$H$8,0))," ",IF(MATCH(FX_Rates[[#This Row],[ISO]],Summary!$H$8,0),"Agency Currency"))</f>
        <v xml:space="preserve"> </v>
      </c>
      <c r="E14" s="346" t="str">
        <f>IF(ISERROR(MATCH(FX_Rates[[#This Row],[ISO]],Summary!$H$9,0))," ",IF(MATCH(FX_Rates[[#This Row],[ISO]],Summary!$H$9,0),"Post Prod. Currency"))</f>
        <v xml:space="preserve"> </v>
      </c>
      <c r="F14" s="315"/>
      <c r="G14" s="405"/>
      <c r="H14" s="405"/>
      <c r="I14" s="405"/>
      <c r="J14" s="405"/>
      <c r="K14" s="405"/>
      <c r="L14" s="405"/>
      <c r="M14" s="405"/>
    </row>
    <row r="15" spans="1:14" s="318" customFormat="1" ht="24" customHeight="1" x14ac:dyDescent="0.2">
      <c r="A15" s="338" t="s">
        <v>335</v>
      </c>
      <c r="B15" s="339" t="s">
        <v>210</v>
      </c>
      <c r="C15" s="387">
        <v>0.76780000000000004</v>
      </c>
      <c r="D15" s="346" t="str">
        <f>IF(ISERROR(MATCH(FX_Rates[[#This Row],[ISO]],Summary!$H$8,0))," ",IF(MATCH(FX_Rates[[#This Row],[ISO]],Summary!$H$8,0),"Agency Currency"))</f>
        <v xml:space="preserve"> </v>
      </c>
      <c r="E15" s="346" t="str">
        <f>IF(ISERROR(MATCH(FX_Rates[[#This Row],[ISO]],Summary!$H$9,0))," ",IF(MATCH(FX_Rates[[#This Row],[ISO]],Summary!$H$9,0),"Post Prod. Currency"))</f>
        <v xml:space="preserve"> </v>
      </c>
      <c r="F15" s="315"/>
      <c r="G15" s="405"/>
      <c r="H15" s="405"/>
      <c r="I15" s="405"/>
      <c r="J15" s="405"/>
      <c r="K15" s="405"/>
      <c r="L15" s="405"/>
      <c r="M15" s="405"/>
    </row>
    <row r="16" spans="1:14" s="318" customFormat="1" ht="24" customHeight="1" x14ac:dyDescent="0.2">
      <c r="A16" s="338" t="s">
        <v>336</v>
      </c>
      <c r="B16" s="339" t="s">
        <v>337</v>
      </c>
      <c r="C16" s="387">
        <v>1.1752999999999999E-4</v>
      </c>
      <c r="D16" s="346" t="str">
        <f>IF(ISERROR(MATCH(FX_Rates[[#This Row],[ISO]],Summary!$H$8,0))," ",IF(MATCH(FX_Rates[[#This Row],[ISO]],Summary!$H$8,0),"Agency Currency"))</f>
        <v xml:space="preserve"> </v>
      </c>
      <c r="E16" s="346" t="str">
        <f>IF(ISERROR(MATCH(FX_Rates[[#This Row],[ISO]],Summary!$H$9,0))," ",IF(MATCH(FX_Rates[[#This Row],[ISO]],Summary!$H$9,0),"Post Prod. Currency"))</f>
        <v xml:space="preserve"> </v>
      </c>
      <c r="F16" s="315"/>
      <c r="G16" s="405"/>
      <c r="H16" s="405"/>
      <c r="I16" s="405"/>
      <c r="J16" s="405"/>
      <c r="K16" s="405"/>
      <c r="L16" s="405"/>
      <c r="M16" s="405"/>
    </row>
    <row r="17" spans="1:13" s="318" customFormat="1" ht="24" customHeight="1" x14ac:dyDescent="0.2">
      <c r="A17" s="338" t="s">
        <v>338</v>
      </c>
      <c r="B17" s="339" t="s">
        <v>339</v>
      </c>
      <c r="C17" s="387">
        <v>0.58816610000000003</v>
      </c>
      <c r="D17" s="346" t="str">
        <f>IF(ISERROR(MATCH(FX_Rates[[#This Row],[ISO]],Summary!$H$8,0))," ",IF(MATCH(FX_Rates[[#This Row],[ISO]],Summary!$H$8,0),"Agency Currency"))</f>
        <v xml:space="preserve"> </v>
      </c>
      <c r="E17" s="346" t="str">
        <f>IF(ISERROR(MATCH(FX_Rates[[#This Row],[ISO]],Summary!$H$9,0))," ",IF(MATCH(FX_Rates[[#This Row],[ISO]],Summary!$H$9,0),"Post Prod. Currency"))</f>
        <v xml:space="preserve"> </v>
      </c>
      <c r="F17" s="315"/>
      <c r="G17" s="405"/>
      <c r="H17" s="405"/>
      <c r="I17" s="405"/>
      <c r="J17" s="405"/>
      <c r="K17" s="405"/>
      <c r="L17" s="405"/>
      <c r="M17" s="405"/>
    </row>
    <row r="18" spans="1:13" s="318" customFormat="1" ht="24" customHeight="1" x14ac:dyDescent="0.2">
      <c r="A18" s="338" t="s">
        <v>340</v>
      </c>
      <c r="B18" s="339" t="s">
        <v>341</v>
      </c>
      <c r="C18" s="387">
        <v>2.6510400000000001</v>
      </c>
      <c r="D18" s="346" t="str">
        <f>IF(ISERROR(MATCH(FX_Rates[[#This Row],[ISO]],Summary!$H$8,0))," ",IF(MATCH(FX_Rates[[#This Row],[ISO]],Summary!$H$8,0),"Agency Currency"))</f>
        <v xml:space="preserve"> </v>
      </c>
      <c r="E18" s="346" t="str">
        <f>IF(ISERROR(MATCH(FX_Rates[[#This Row],[ISO]],Summary!$H$9,0))," ",IF(MATCH(FX_Rates[[#This Row],[ISO]],Summary!$H$9,0),"Post Prod. Currency"))</f>
        <v xml:space="preserve"> </v>
      </c>
      <c r="F18" s="315"/>
      <c r="G18" s="405"/>
      <c r="H18" s="405"/>
      <c r="I18" s="405"/>
      <c r="J18" s="405"/>
      <c r="K18" s="405"/>
      <c r="L18" s="405"/>
      <c r="M18" s="405"/>
    </row>
    <row r="19" spans="1:13" s="318" customFormat="1" ht="24" customHeight="1" x14ac:dyDescent="0.2">
      <c r="A19" s="338" t="s">
        <v>342</v>
      </c>
      <c r="B19" s="339" t="s">
        <v>343</v>
      </c>
      <c r="C19" s="386">
        <v>1.206E-2</v>
      </c>
      <c r="D19" s="346" t="str">
        <f>IF(ISERROR(MATCH(FX_Rates[[#This Row],[ISO]],Summary!$H$8,0))," ",IF(MATCH(FX_Rates[[#This Row],[ISO]],Summary!$H$8,0),"Agency Currency"))</f>
        <v xml:space="preserve"> </v>
      </c>
      <c r="E19" s="346" t="str">
        <f>IF(ISERROR(MATCH(FX_Rates[[#This Row],[ISO]],Summary!$H$9,0))," ",IF(MATCH(FX_Rates[[#This Row],[ISO]],Summary!$H$9,0),"Post Prod. Currency"))</f>
        <v xml:space="preserve"> </v>
      </c>
      <c r="F19" s="315"/>
      <c r="G19" s="405"/>
      <c r="H19" s="405"/>
      <c r="I19" s="405"/>
      <c r="J19" s="405"/>
      <c r="K19" s="405"/>
      <c r="L19" s="405"/>
      <c r="M19" s="405"/>
    </row>
    <row r="20" spans="1:13" s="318" customFormat="1" ht="24" customHeight="1" x14ac:dyDescent="0.2">
      <c r="A20" s="338" t="s">
        <v>344</v>
      </c>
      <c r="B20" s="339" t="s">
        <v>345</v>
      </c>
      <c r="C20" s="386">
        <v>0.5</v>
      </c>
      <c r="D20" s="346" t="str">
        <f>IF(ISERROR(MATCH(FX_Rates[[#This Row],[ISO]],Summary!$H$8,0))," ",IF(MATCH(FX_Rates[[#This Row],[ISO]],Summary!$H$8,0),"Agency Currency"))</f>
        <v xml:space="preserve"> </v>
      </c>
      <c r="E20" s="346" t="str">
        <f>IF(ISERROR(MATCH(FX_Rates[[#This Row],[ISO]],Summary!$H$9,0))," ",IF(MATCH(FX_Rates[[#This Row],[ISO]],Summary!$H$9,0),"Post Prod. Currency"))</f>
        <v xml:space="preserve"> </v>
      </c>
      <c r="F20" s="315"/>
      <c r="G20" s="405"/>
      <c r="H20" s="405"/>
      <c r="I20" s="405"/>
      <c r="J20" s="405"/>
      <c r="K20" s="405"/>
      <c r="L20" s="405"/>
      <c r="M20" s="405"/>
    </row>
    <row r="21" spans="1:13" s="318" customFormat="1" ht="24" customHeight="1" x14ac:dyDescent="0.2">
      <c r="A21" s="338" t="s">
        <v>346</v>
      </c>
      <c r="B21" s="339" t="s">
        <v>347</v>
      </c>
      <c r="C21" s="386">
        <v>5.075E-5</v>
      </c>
      <c r="D21" s="346" t="str">
        <f>IF(ISERROR(MATCH(FX_Rates[[#This Row],[ISO]],Summary!$H$8,0))," ",IF(MATCH(FX_Rates[[#This Row],[ISO]],Summary!$H$8,0),"Agency Currency"))</f>
        <v xml:space="preserve"> </v>
      </c>
      <c r="E21" s="346" t="str">
        <f>IF(ISERROR(MATCH(FX_Rates[[#This Row],[ISO]],Summary!$H$9,0))," ",IF(MATCH(FX_Rates[[#This Row],[ISO]],Summary!$H$9,0),"Post Prod. Currency"))</f>
        <v xml:space="preserve"> </v>
      </c>
      <c r="F21" s="315"/>
      <c r="G21" s="405"/>
      <c r="H21" s="405"/>
      <c r="I21" s="405"/>
      <c r="J21" s="405"/>
      <c r="K21" s="405"/>
      <c r="L21" s="405"/>
      <c r="M21" s="405"/>
    </row>
    <row r="22" spans="1:13" s="318" customFormat="1" ht="24" customHeight="1" x14ac:dyDescent="0.2">
      <c r="A22" s="338" t="s">
        <v>348</v>
      </c>
      <c r="B22" s="339" t="s">
        <v>349</v>
      </c>
      <c r="C22" s="388">
        <v>0.50033000000000005</v>
      </c>
      <c r="D22" s="346" t="str">
        <f>IF(ISERROR(MATCH(FX_Rates[[#This Row],[ISO]],Summary!$H$8,0))," ",IF(MATCH(FX_Rates[[#This Row],[ISO]],Summary!$H$8,0),"Agency Currency"))</f>
        <v xml:space="preserve"> </v>
      </c>
      <c r="E22" s="346" t="str">
        <f>IF(ISERROR(MATCH(FX_Rates[[#This Row],[ISO]],Summary!$H$9,0))," ",IF(MATCH(FX_Rates[[#This Row],[ISO]],Summary!$H$9,0),"Post Prod. Currency"))</f>
        <v xml:space="preserve"> </v>
      </c>
      <c r="F22" s="315"/>
      <c r="G22" s="405"/>
      <c r="H22" s="405"/>
      <c r="I22" s="405"/>
      <c r="J22" s="405"/>
      <c r="K22" s="405"/>
      <c r="L22" s="405"/>
      <c r="M22" s="405"/>
    </row>
    <row r="23" spans="1:13" s="318" customFormat="1" ht="24" customHeight="1" x14ac:dyDescent="0.2">
      <c r="A23" s="338" t="s">
        <v>350</v>
      </c>
      <c r="B23" s="339" t="s">
        <v>216</v>
      </c>
      <c r="C23" s="387">
        <v>0.14471999999999999</v>
      </c>
      <c r="D23" s="346" t="str">
        <f>IF(ISERROR(MATCH(FX_Rates[[#This Row],[ISO]],Summary!$H$8,0))," ",IF(MATCH(FX_Rates[[#This Row],[ISO]],Summary!$H$8,0),"Agency Currency"))</f>
        <v xml:space="preserve"> </v>
      </c>
      <c r="E23" s="346" t="str">
        <f>IF(ISERROR(MATCH(FX_Rates[[#This Row],[ISO]],Summary!$H$9,0))," ",IF(MATCH(FX_Rates[[#This Row],[ISO]],Summary!$H$9,0),"Post Prod. Currency"))</f>
        <v xml:space="preserve"> </v>
      </c>
      <c r="F23" s="315"/>
      <c r="G23" s="405"/>
      <c r="H23" s="405"/>
      <c r="I23" s="405"/>
      <c r="J23" s="405"/>
      <c r="K23" s="405"/>
      <c r="L23" s="405"/>
      <c r="M23" s="405"/>
    </row>
    <row r="24" spans="1:13" s="318" customFormat="1" ht="24" customHeight="1" x14ac:dyDescent="0.2">
      <c r="A24" s="338" t="s">
        <v>351</v>
      </c>
      <c r="B24" s="339" t="s">
        <v>352</v>
      </c>
      <c r="C24" s="388">
        <v>0.59494999999999998</v>
      </c>
      <c r="D24" s="346" t="str">
        <f>IF(ISERROR(MATCH(FX_Rates[[#This Row],[ISO]],Summary!$H$8,0))," ",IF(MATCH(FX_Rates[[#This Row],[ISO]],Summary!$H$8,0),"Agency Currency"))</f>
        <v xml:space="preserve"> </v>
      </c>
      <c r="E24" s="346" t="str">
        <f>IF(ISERROR(MATCH(FX_Rates[[#This Row],[ISO]],Summary!$H$9,0))," ",IF(MATCH(FX_Rates[[#This Row],[ISO]],Summary!$H$9,0),"Post Prod. Currency"))</f>
        <v xml:space="preserve"> </v>
      </c>
      <c r="F24" s="315"/>
      <c r="G24" s="316"/>
      <c r="H24" s="316"/>
      <c r="I24" s="316"/>
      <c r="J24" s="316"/>
      <c r="K24" s="317"/>
      <c r="M24" s="320"/>
    </row>
    <row r="25" spans="1:13" s="318" customFormat="1" ht="24" customHeight="1" x14ac:dyDescent="0.2">
      <c r="A25" s="338" t="s">
        <v>353</v>
      </c>
      <c r="B25" s="339" t="s">
        <v>217</v>
      </c>
      <c r="C25" s="386">
        <v>0.30482999999999999</v>
      </c>
      <c r="D25" s="346" t="str">
        <f>IF(ISERROR(MATCH(FX_Rates[[#This Row],[ISO]],Summary!$H$8,0))," ",IF(MATCH(FX_Rates[[#This Row],[ISO]],Summary!$H$8,0),"Agency Currency"))</f>
        <v xml:space="preserve"> </v>
      </c>
      <c r="E25" s="346" t="str">
        <f>IF(ISERROR(MATCH(FX_Rates[[#This Row],[ISO]],Summary!$H$9,0))," ",IF(MATCH(FX_Rates[[#This Row],[ISO]],Summary!$H$9,0),"Post Prod. Currency"))</f>
        <v xml:space="preserve"> </v>
      </c>
      <c r="F25" s="315"/>
      <c r="G25" s="316"/>
      <c r="H25" s="316"/>
      <c r="I25" s="316"/>
      <c r="J25" s="316"/>
      <c r="K25" s="317"/>
      <c r="M25" s="320"/>
    </row>
    <row r="26" spans="1:13" s="318" customFormat="1" ht="24" customHeight="1" x14ac:dyDescent="0.2">
      <c r="A26" s="338" t="s">
        <v>354</v>
      </c>
      <c r="B26" s="339" t="s">
        <v>15</v>
      </c>
      <c r="C26" s="387">
        <v>1.3204</v>
      </c>
      <c r="D26" s="346" t="str">
        <f>IF(ISERROR(MATCH(FX_Rates[[#This Row],[ISO]],Summary!$H$8,0))," ",IF(MATCH(FX_Rates[[#This Row],[ISO]],Summary!$H$8,0),"Agency Currency"))</f>
        <v xml:space="preserve"> </v>
      </c>
      <c r="E26" s="346" t="str">
        <f>IF(ISERROR(MATCH(FX_Rates[[#This Row],[ISO]],Summary!$H$9,0))," ",IF(MATCH(FX_Rates[[#This Row],[ISO]],Summary!$H$9,0),"Post Prod. Currency"))</f>
        <v xml:space="preserve"> </v>
      </c>
      <c r="F26" s="315"/>
      <c r="G26" s="316"/>
      <c r="H26" s="316"/>
      <c r="I26" s="316"/>
      <c r="J26" s="316"/>
      <c r="K26" s="317"/>
      <c r="M26" s="320"/>
    </row>
    <row r="27" spans="1:13" s="318" customFormat="1" ht="24" customHeight="1" x14ac:dyDescent="0.2">
      <c r="A27" s="338" t="s">
        <v>355</v>
      </c>
      <c r="B27" s="339" t="s">
        <v>356</v>
      </c>
      <c r="C27" s="386">
        <v>0.73502000000000001</v>
      </c>
      <c r="D27" s="346" t="str">
        <f>IF(ISERROR(MATCH(FX_Rates[[#This Row],[ISO]],Summary!$H$8,0))," ",IF(MATCH(FX_Rates[[#This Row],[ISO]],Summary!$H$8,0),"Agency Currency"))</f>
        <v xml:space="preserve"> </v>
      </c>
      <c r="E27" s="346" t="str">
        <f>IF(ISERROR(MATCH(FX_Rates[[#This Row],[ISO]],Summary!$H$9,0))," ",IF(MATCH(FX_Rates[[#This Row],[ISO]],Summary!$H$9,0),"Post Prod. Currency"))</f>
        <v xml:space="preserve"> </v>
      </c>
      <c r="F27" s="315"/>
      <c r="G27" s="316"/>
      <c r="H27" s="316"/>
      <c r="I27" s="316"/>
      <c r="J27" s="316"/>
      <c r="K27" s="317"/>
      <c r="M27" s="320"/>
    </row>
    <row r="28" spans="1:13" s="318" customFormat="1" ht="24" customHeight="1" x14ac:dyDescent="0.2">
      <c r="A28" s="338" t="s">
        <v>357</v>
      </c>
      <c r="B28" s="339" t="s">
        <v>358</v>
      </c>
      <c r="C28" s="386">
        <v>0.59484999999999999</v>
      </c>
      <c r="D28" s="346" t="str">
        <f>IF(ISERROR(MATCH(FX_Rates[[#This Row],[ISO]],Summary!$H$8,0))," ",IF(MATCH(FX_Rates[[#This Row],[ISO]],Summary!$H$8,0),"Agency Currency"))</f>
        <v xml:space="preserve"> </v>
      </c>
      <c r="E28" s="346" t="str">
        <f>IF(ISERROR(MATCH(FX_Rates[[#This Row],[ISO]],Summary!$H$9,0))," ",IF(MATCH(FX_Rates[[#This Row],[ISO]],Summary!$H$9,0),"Post Prod. Currency"))</f>
        <v xml:space="preserve"> </v>
      </c>
      <c r="F28" s="315"/>
      <c r="G28" s="316"/>
      <c r="H28" s="316"/>
      <c r="I28" s="316"/>
      <c r="J28" s="316"/>
      <c r="K28" s="317"/>
      <c r="M28" s="320"/>
    </row>
    <row r="29" spans="1:13" s="318" customFormat="1" ht="24" customHeight="1" x14ac:dyDescent="0.2">
      <c r="A29" s="338" t="s">
        <v>359</v>
      </c>
      <c r="B29" s="339" t="s">
        <v>360</v>
      </c>
      <c r="C29" s="386">
        <v>0.77881999999999996</v>
      </c>
      <c r="D29" s="346" t="str">
        <f>IF(ISERROR(MATCH(FX_Rates[[#This Row],[ISO]],Summary!$H$8,0))," ",IF(MATCH(FX_Rates[[#This Row],[ISO]],Summary!$H$8,0),"Agency Currency"))</f>
        <v xml:space="preserve"> </v>
      </c>
      <c r="E29" s="346" t="str">
        <f>IF(ISERROR(MATCH(FX_Rates[[#This Row],[ISO]],Summary!$H$9,0))," ",IF(MATCH(FX_Rates[[#This Row],[ISO]],Summary!$H$9,0),"Post Prod. Currency"))</f>
        <v xml:space="preserve"> </v>
      </c>
      <c r="F29" s="315"/>
      <c r="G29" s="316"/>
      <c r="H29" s="316"/>
      <c r="I29" s="316"/>
      <c r="J29" s="316"/>
      <c r="K29" s="317"/>
      <c r="M29" s="320"/>
    </row>
    <row r="30" spans="1:13" s="318" customFormat="1" ht="24" customHeight="1" x14ac:dyDescent="0.2">
      <c r="A30" s="338" t="s">
        <v>361</v>
      </c>
      <c r="B30" s="339" t="s">
        <v>362</v>
      </c>
      <c r="C30" s="386">
        <v>1.77359E-3</v>
      </c>
      <c r="D30" s="346" t="str">
        <f>IF(ISERROR(MATCH(FX_Rates[[#This Row],[ISO]],Summary!$H$8,0))," ",IF(MATCH(FX_Rates[[#This Row],[ISO]],Summary!$H$8,0),"Agency Currency"))</f>
        <v xml:space="preserve"> </v>
      </c>
      <c r="E30" s="346" t="str">
        <f>IF(ISERROR(MATCH(FX_Rates[[#This Row],[ISO]],Summary!$H$9,0))," ",IF(MATCH(FX_Rates[[#This Row],[ISO]],Summary!$H$9,0),"Post Prod. Currency"))</f>
        <v xml:space="preserve"> </v>
      </c>
      <c r="F30" s="315"/>
      <c r="G30" s="316"/>
      <c r="H30" s="316"/>
      <c r="I30" s="316"/>
      <c r="J30" s="316"/>
      <c r="K30" s="317"/>
      <c r="M30" s="320"/>
    </row>
    <row r="31" spans="1:13" s="318" customFormat="1" ht="24" customHeight="1" x14ac:dyDescent="0.2">
      <c r="A31" s="338" t="s">
        <v>363</v>
      </c>
      <c r="B31" s="339" t="s">
        <v>218</v>
      </c>
      <c r="C31" s="386">
        <v>1.5653900000000001E-3</v>
      </c>
      <c r="D31" s="346" t="str">
        <f>IF(ISERROR(MATCH(FX_Rates[[#This Row],[ISO]],Summary!$H$8,0))," ",IF(MATCH(FX_Rates[[#This Row],[ISO]],Summary!$H$8,0),"Agency Currency"))</f>
        <v xml:space="preserve"> </v>
      </c>
      <c r="E31" s="346" t="str">
        <f>IF(ISERROR(MATCH(FX_Rates[[#This Row],[ISO]],Summary!$H$9,0))," ",IF(MATCH(FX_Rates[[#This Row],[ISO]],Summary!$H$9,0),"Post Prod. Currency"))</f>
        <v xml:space="preserve"> </v>
      </c>
      <c r="F31" s="315"/>
      <c r="G31" s="316"/>
    </row>
    <row r="32" spans="1:13" s="318" customFormat="1" ht="24" customHeight="1" x14ac:dyDescent="0.2">
      <c r="A32" s="338" t="s">
        <v>364</v>
      </c>
      <c r="B32" s="339" t="s">
        <v>203</v>
      </c>
      <c r="C32" s="386">
        <v>0.15092</v>
      </c>
      <c r="D32" s="346" t="str">
        <f>IF(ISERROR(MATCH(FX_Rates[[#This Row],[ISO]],Summary!$H$8,0))," ",IF(MATCH(FX_Rates[[#This Row],[ISO]],Summary!$H$8,0),"Agency Currency"))</f>
        <v xml:space="preserve"> </v>
      </c>
      <c r="E32" s="346" t="str">
        <f>IF(ISERROR(MATCH(FX_Rates[[#This Row],[ISO]],Summary!$H$9,0))," ",IF(MATCH(FX_Rates[[#This Row],[ISO]],Summary!$H$9,0),"Post Prod. Currency"))</f>
        <v xml:space="preserve"> </v>
      </c>
      <c r="F32" s="315"/>
      <c r="G32" s="316"/>
      <c r="H32" s="316"/>
      <c r="I32" s="316"/>
      <c r="J32" s="316"/>
      <c r="K32" s="317"/>
      <c r="M32" s="320"/>
    </row>
    <row r="33" spans="1:13" s="318" customFormat="1" ht="24" customHeight="1" x14ac:dyDescent="0.2">
      <c r="A33" s="338" t="s">
        <v>365</v>
      </c>
      <c r="B33" s="339" t="s">
        <v>219</v>
      </c>
      <c r="C33" s="386">
        <v>3.3073E-4</v>
      </c>
      <c r="D33" s="346" t="str">
        <f>IF(ISERROR(MATCH(FX_Rates[[#This Row],[ISO]],Summary!$H$8,0))," ",IF(MATCH(FX_Rates[[#This Row],[ISO]],Summary!$H$8,0),"Agency Currency"))</f>
        <v xml:space="preserve"> </v>
      </c>
      <c r="E33" s="346" t="str">
        <f>IF(ISERROR(MATCH(FX_Rates[[#This Row],[ISO]],Summary!$H$9,0))," ",IF(MATCH(FX_Rates[[#This Row],[ISO]],Summary!$H$9,0),"Post Prod. Currency"))</f>
        <v xml:space="preserve"> </v>
      </c>
      <c r="F33" s="315"/>
      <c r="G33" s="316"/>
      <c r="H33" s="316"/>
      <c r="I33" s="316"/>
      <c r="J33" s="316"/>
      <c r="K33" s="317"/>
      <c r="M33" s="320"/>
    </row>
    <row r="34" spans="1:13" s="318" customFormat="1" ht="24" customHeight="1" x14ac:dyDescent="0.2">
      <c r="A34" s="338" t="s">
        <v>366</v>
      </c>
      <c r="B34" s="339" t="s">
        <v>367</v>
      </c>
      <c r="C34" s="388">
        <v>6.3876999999999998E-4</v>
      </c>
      <c r="D34" s="346" t="str">
        <f>IF(ISERROR(MATCH(FX_Rates[[#This Row],[ISO]],Summary!$H$8,0))," ",IF(MATCH(FX_Rates[[#This Row],[ISO]],Summary!$H$8,0),"Agency Currency"))</f>
        <v xml:space="preserve"> </v>
      </c>
      <c r="E34" s="346" t="str">
        <f>IF(ISERROR(MATCH(FX_Rates[[#This Row],[ISO]],Summary!$H$9,0))," ",IF(MATCH(FX_Rates[[#This Row],[ISO]],Summary!$H$9,0),"Post Prod. Currency"))</f>
        <v xml:space="preserve"> </v>
      </c>
      <c r="F34" s="315"/>
      <c r="G34" s="316"/>
      <c r="H34" s="316"/>
      <c r="I34" s="316"/>
      <c r="J34" s="316"/>
      <c r="K34" s="317"/>
      <c r="M34" s="320"/>
    </row>
    <row r="35" spans="1:13" s="318" customFormat="1" ht="24" customHeight="1" x14ac:dyDescent="0.2">
      <c r="A35" s="338" t="s">
        <v>368</v>
      </c>
      <c r="B35" s="339" t="s">
        <v>220</v>
      </c>
      <c r="C35" s="386">
        <v>1.7568799999999999E-3</v>
      </c>
      <c r="D35" s="346" t="str">
        <f>IF(ISERROR(MATCH(FX_Rates[[#This Row],[ISO]],Summary!$H$8,0))," ",IF(MATCH(FX_Rates[[#This Row],[ISO]],Summary!$H$8,0),"Agency Currency"))</f>
        <v xml:space="preserve"> </v>
      </c>
      <c r="E35" s="346" t="str">
        <f>IF(ISERROR(MATCH(FX_Rates[[#This Row],[ISO]],Summary!$H$9,0))," ",IF(MATCH(FX_Rates[[#This Row],[ISO]],Summary!$H$9,0),"Post Prod. Currency"))</f>
        <v xml:space="preserve"> </v>
      </c>
      <c r="F35" s="315"/>
      <c r="G35" s="316"/>
      <c r="H35" s="316"/>
      <c r="I35" s="316"/>
      <c r="J35" s="316"/>
      <c r="K35" s="317"/>
      <c r="M35" s="320"/>
    </row>
    <row r="36" spans="1:13" s="318" customFormat="1" ht="24" customHeight="1" x14ac:dyDescent="0.2">
      <c r="A36" s="338" t="s">
        <v>369</v>
      </c>
      <c r="B36" s="339" t="s">
        <v>370</v>
      </c>
      <c r="C36" s="386">
        <v>0.15465999999999999</v>
      </c>
      <c r="D36" s="346" t="str">
        <f>IF(ISERROR(MATCH(FX_Rates[[#This Row],[ISO]],Summary!$H$8,0))," ",IF(MATCH(FX_Rates[[#This Row],[ISO]],Summary!$H$8,0),"Agency Currency"))</f>
        <v xml:space="preserve"> </v>
      </c>
      <c r="E36" s="346" t="str">
        <f>IF(ISERROR(MATCH(FX_Rates[[#This Row],[ISO]],Summary!$H$9,0))," ",IF(MATCH(FX_Rates[[#This Row],[ISO]],Summary!$H$9,0),"Post Prod. Currency"))</f>
        <v xml:space="preserve"> </v>
      </c>
      <c r="F36" s="315"/>
      <c r="G36" s="316"/>
      <c r="H36" s="316"/>
      <c r="I36" s="316"/>
      <c r="J36" s="316"/>
      <c r="K36" s="317"/>
      <c r="M36" s="320"/>
    </row>
    <row r="37" spans="1:13" s="318" customFormat="1" ht="24" customHeight="1" x14ac:dyDescent="0.2">
      <c r="A37" s="338" t="s">
        <v>371</v>
      </c>
      <c r="B37" s="339" t="s">
        <v>372</v>
      </c>
      <c r="C37" s="386">
        <v>1.9877899999999999</v>
      </c>
      <c r="D37" s="346" t="str">
        <f>IF(ISERROR(MATCH(FX_Rates[[#This Row],[ISO]],Summary!$H$8,0))," ",IF(MATCH(FX_Rates[[#This Row],[ISO]],Summary!$H$8,0),"Agency Currency"))</f>
        <v xml:space="preserve"> </v>
      </c>
      <c r="E37" s="346" t="str">
        <f>IF(ISERROR(MATCH(FX_Rates[[#This Row],[ISO]],Summary!$H$9,0))," ",IF(MATCH(FX_Rates[[#This Row],[ISO]],Summary!$H$9,0),"Post Prod. Currency"))</f>
        <v xml:space="preserve"> </v>
      </c>
      <c r="F37" s="315"/>
      <c r="G37" s="316"/>
      <c r="H37" s="316"/>
      <c r="I37" s="316"/>
      <c r="J37" s="316"/>
      <c r="K37" s="317"/>
      <c r="M37" s="320"/>
    </row>
    <row r="38" spans="1:13" s="318" customFormat="1" ht="24" customHeight="1" x14ac:dyDescent="0.2">
      <c r="A38" s="338" t="s">
        <v>373</v>
      </c>
      <c r="B38" s="339" t="s">
        <v>5</v>
      </c>
      <c r="C38" s="386">
        <v>4.5330000000000002E-2</v>
      </c>
      <c r="D38" s="346" t="str">
        <f>IF(ISERROR(MATCH(FX_Rates[[#This Row],[ISO]],Summary!$H$8,0))," ",IF(MATCH(FX_Rates[[#This Row],[ISO]],Summary!$H$8,0),"Agency Currency"))</f>
        <v xml:space="preserve"> </v>
      </c>
      <c r="E38" s="346" t="str">
        <f>IF(ISERROR(MATCH(FX_Rates[[#This Row],[ISO]],Summary!$H$9,0))," ",IF(MATCH(FX_Rates[[#This Row],[ISO]],Summary!$H$9,0),"Post Prod. Currency"))</f>
        <v xml:space="preserve"> </v>
      </c>
      <c r="F38" s="315"/>
      <c r="G38" s="316"/>
      <c r="H38" s="316"/>
      <c r="I38" s="316"/>
      <c r="J38" s="316"/>
      <c r="K38" s="317"/>
      <c r="M38" s="320"/>
    </row>
    <row r="39" spans="1:13" s="318" customFormat="1" ht="24" customHeight="1" x14ac:dyDescent="0.2">
      <c r="A39" s="338" t="s">
        <v>374</v>
      </c>
      <c r="B39" s="339" t="s">
        <v>6</v>
      </c>
      <c r="C39" s="386">
        <v>0.15634000000000001</v>
      </c>
      <c r="D39" s="346" t="str">
        <f>IF(ISERROR(MATCH(FX_Rates[[#This Row],[ISO]],Summary!$H$8,0))," ",IF(MATCH(FX_Rates[[#This Row],[ISO]],Summary!$H$8,0),"Agency Currency"))</f>
        <v xml:space="preserve"> </v>
      </c>
      <c r="E39" s="346" t="str">
        <f>IF(ISERROR(MATCH(FX_Rates[[#This Row],[ISO]],Summary!$H$9,0))," ",IF(MATCH(FX_Rates[[#This Row],[ISO]],Summary!$H$9,0),"Post Prod. Currency"))</f>
        <v xml:space="preserve"> </v>
      </c>
      <c r="F39" s="315"/>
      <c r="G39" s="316"/>
      <c r="H39" s="316"/>
      <c r="I39" s="316"/>
      <c r="J39" s="316"/>
      <c r="K39" s="317"/>
      <c r="M39" s="320"/>
    </row>
    <row r="40" spans="1:13" s="318" customFormat="1" ht="24" customHeight="1" x14ac:dyDescent="0.2">
      <c r="A40" s="338" t="s">
        <v>375</v>
      </c>
      <c r="B40" s="339" t="s">
        <v>221</v>
      </c>
      <c r="C40" s="388">
        <v>2.0820000000000002E-2</v>
      </c>
      <c r="D40" s="346" t="str">
        <f>IF(ISERROR(MATCH(FX_Rates[[#This Row],[ISO]],Summary!$H$8,0))," ",IF(MATCH(FX_Rates[[#This Row],[ISO]],Summary!$H$8,0),"Agency Currency"))</f>
        <v xml:space="preserve"> </v>
      </c>
      <c r="E40" s="346" t="str">
        <f>IF(ISERROR(MATCH(FX_Rates[[#This Row],[ISO]],Summary!$H$9,0))," ",IF(MATCH(FX_Rates[[#This Row],[ISO]],Summary!$H$9,0),"Post Prod. Currency"))</f>
        <v xml:space="preserve"> </v>
      </c>
      <c r="F40" s="315"/>
      <c r="G40" s="316"/>
      <c r="H40" s="316"/>
      <c r="I40" s="316"/>
      <c r="J40" s="316"/>
      <c r="K40" s="317"/>
      <c r="M40" s="320"/>
    </row>
    <row r="41" spans="1:13" s="318" customFormat="1" ht="24" customHeight="1" x14ac:dyDescent="0.2">
      <c r="A41" s="338" t="s">
        <v>376</v>
      </c>
      <c r="B41" s="340" t="s">
        <v>7</v>
      </c>
      <c r="C41" s="386">
        <v>5.6640000000000003E-2</v>
      </c>
      <c r="D41" s="346" t="str">
        <f>IF(ISERROR(MATCH(FX_Rates[[#This Row],[ISO]],Summary!$H$8,0))," ",IF(MATCH(FX_Rates[[#This Row],[ISO]],Summary!$H$8,0),"Agency Currency"))</f>
        <v xml:space="preserve"> </v>
      </c>
      <c r="E41" s="346" t="str">
        <f>IF(ISERROR(MATCH(FX_Rates[[#This Row],[ISO]],Summary!$H$9,0))," ",IF(MATCH(FX_Rates[[#This Row],[ISO]],Summary!$H$9,0),"Post Prod. Currency"))</f>
        <v xml:space="preserve"> </v>
      </c>
      <c r="F41" s="315"/>
      <c r="G41" s="316"/>
      <c r="H41" s="316"/>
      <c r="I41" s="316"/>
      <c r="J41" s="316"/>
      <c r="K41" s="317"/>
    </row>
    <row r="42" spans="1:13" s="318" customFormat="1" ht="24" customHeight="1" x14ac:dyDescent="0.2">
      <c r="A42" s="338" t="s">
        <v>377</v>
      </c>
      <c r="B42" s="340" t="s">
        <v>378</v>
      </c>
      <c r="C42" s="386">
        <v>0.11429</v>
      </c>
      <c r="D42" s="346" t="str">
        <f>IF(ISERROR(MATCH(FX_Rates[[#This Row],[ISO]],Summary!$H$8,0))," ",IF(MATCH(FX_Rates[[#This Row],[ISO]],Summary!$H$8,0),"Agency Currency"))</f>
        <v xml:space="preserve"> </v>
      </c>
      <c r="E42" s="346" t="str">
        <f>IF(ISERROR(MATCH(FX_Rates[[#This Row],[ISO]],Summary!$H$9,0))," ",IF(MATCH(FX_Rates[[#This Row],[ISO]],Summary!$H$9,0),"Post Prod. Currency"))</f>
        <v xml:space="preserve"> </v>
      </c>
      <c r="F42" s="315"/>
      <c r="G42" s="316"/>
      <c r="H42" s="316"/>
      <c r="I42" s="316"/>
      <c r="J42" s="316"/>
      <c r="K42" s="317"/>
    </row>
    <row r="43" spans="1:13" s="318" customFormat="1" ht="24" customHeight="1" x14ac:dyDescent="0.2">
      <c r="A43" s="338" t="s">
        <v>379</v>
      </c>
      <c r="B43" s="340" t="s">
        <v>380</v>
      </c>
      <c r="C43" s="386">
        <v>7.4349999999999999E-2</v>
      </c>
      <c r="D43" s="346" t="str">
        <f>IF(ISERROR(MATCH(FX_Rates[[#This Row],[ISO]],Summary!$H$8,0))," ",IF(MATCH(FX_Rates[[#This Row],[ISO]],Summary!$H$8,0),"Agency Currency"))</f>
        <v xml:space="preserve"> </v>
      </c>
      <c r="E43" s="346" t="str">
        <f>IF(ISERROR(MATCH(FX_Rates[[#This Row],[ISO]],Summary!$H$9,0))," ",IF(MATCH(FX_Rates[[#This Row],[ISO]],Summary!$H$9,0),"Post Prod. Currency"))</f>
        <v xml:space="preserve"> </v>
      </c>
      <c r="F43" s="315"/>
      <c r="G43" s="316"/>
      <c r="H43" s="316"/>
      <c r="I43" s="316"/>
      <c r="J43" s="316"/>
      <c r="K43" s="317"/>
    </row>
    <row r="44" spans="1:13" s="318" customFormat="1" ht="24" customHeight="1" x14ac:dyDescent="0.2">
      <c r="A44" s="338" t="s">
        <v>381</v>
      </c>
      <c r="B44" s="341" t="s">
        <v>382</v>
      </c>
      <c r="C44" s="388">
        <v>3.6479999999999999E-2</v>
      </c>
      <c r="D44" s="346" t="str">
        <f>IF(ISERROR(MATCH(FX_Rates[[#This Row],[ISO]],Summary!$H$8,0))," ",IF(MATCH(FX_Rates[[#This Row],[ISO]],Summary!$H$8,0),"Agency Currency"))</f>
        <v xml:space="preserve"> </v>
      </c>
      <c r="E44" s="346" t="str">
        <f>IF(ISERROR(MATCH(FX_Rates[[#This Row],[ISO]],Summary!$H$9,0))," ",IF(MATCH(FX_Rates[[#This Row],[ISO]],Summary!$H$9,0),"Post Prod. Currency"))</f>
        <v xml:space="preserve"> </v>
      </c>
      <c r="F44" s="315"/>
      <c r="G44" s="316"/>
      <c r="H44" s="316"/>
      <c r="I44" s="316"/>
      <c r="J44" s="316"/>
      <c r="K44" s="317"/>
    </row>
    <row r="45" spans="1:13" s="318" customFormat="1" ht="24" customHeight="1" x14ac:dyDescent="0.2">
      <c r="A45" s="338" t="s">
        <v>383</v>
      </c>
      <c r="B45" s="340" t="s">
        <v>384</v>
      </c>
      <c r="C45" s="386">
        <v>0.38433452000000001</v>
      </c>
      <c r="D45" s="346" t="str">
        <f>IF(ISERROR(MATCH(FX_Rates[[#This Row],[ISO]],Summary!$H$8,0))," ",IF(MATCH(FX_Rates[[#This Row],[ISO]],Summary!$H$8,0),"Agency Currency"))</f>
        <v xml:space="preserve"> </v>
      </c>
      <c r="E45" s="346" t="str">
        <f>IF(ISERROR(MATCH(FX_Rates[[#This Row],[ISO]],Summary!$H$9,0))," ",IF(MATCH(FX_Rates[[#This Row],[ISO]],Summary!$H$9,0),"Post Prod. Currency"))</f>
        <v xml:space="preserve"> </v>
      </c>
      <c r="F45" s="315"/>
      <c r="G45" s="316"/>
      <c r="H45" s="316"/>
      <c r="I45" s="316"/>
      <c r="J45" s="316"/>
      <c r="K45" s="317"/>
    </row>
    <row r="46" spans="1:13" s="318" customFormat="1" ht="24" customHeight="1" x14ac:dyDescent="0.2">
      <c r="A46" s="338" t="s">
        <v>385</v>
      </c>
      <c r="B46" s="340" t="s">
        <v>386</v>
      </c>
      <c r="C46" s="386">
        <v>2.281E-5</v>
      </c>
      <c r="D46" s="346" t="str">
        <f>IF(ISERROR(MATCH(FX_Rates[[#This Row],[ISO]],Summary!$H$8,0))," ",IF(MATCH(FX_Rates[[#This Row],[ISO]],Summary!$H$8,0),"Agency Currency"))</f>
        <v xml:space="preserve"> </v>
      </c>
      <c r="E46" s="346" t="str">
        <f>IF(ISERROR(MATCH(FX_Rates[[#This Row],[ISO]],Summary!$H$9,0))," ",IF(MATCH(FX_Rates[[#This Row],[ISO]],Summary!$H$9,0),"Post Prod. Currency"))</f>
        <v xml:space="preserve"> </v>
      </c>
      <c r="F46" s="315"/>
      <c r="G46" s="316"/>
      <c r="H46" s="316"/>
      <c r="I46" s="316"/>
      <c r="J46" s="316"/>
      <c r="K46" s="317"/>
    </row>
    <row r="47" spans="1:13" s="318" customFormat="1" ht="24" customHeight="1" x14ac:dyDescent="0.2">
      <c r="A47" s="338" t="s">
        <v>387</v>
      </c>
      <c r="B47" s="340" t="s">
        <v>388</v>
      </c>
      <c r="C47" s="388">
        <v>0.22805</v>
      </c>
      <c r="D47" s="346" t="str">
        <f>IF(ISERROR(MATCH(FX_Rates[[#This Row],[ISO]],Summary!$H$8,0))," ",IF(MATCH(FX_Rates[[#This Row],[ISO]],Summary!$H$8,0),"Agency Currency"))</f>
        <v xml:space="preserve"> </v>
      </c>
      <c r="E47" s="346" t="str">
        <f>IF(ISERROR(MATCH(FX_Rates[[#This Row],[ISO]],Summary!$H$9,0))," ",IF(MATCH(FX_Rates[[#This Row],[ISO]],Summary!$H$9,0),"Post Prod. Currency"))</f>
        <v xml:space="preserve"> </v>
      </c>
      <c r="F47" s="315"/>
      <c r="G47" s="316"/>
      <c r="H47" s="316"/>
      <c r="I47" s="316"/>
      <c r="J47" s="316"/>
      <c r="K47" s="317"/>
    </row>
    <row r="48" spans="1:13" s="318" customFormat="1" ht="24" customHeight="1" x14ac:dyDescent="0.2">
      <c r="A48" s="338" t="s">
        <v>389</v>
      </c>
      <c r="B48" s="340" t="s">
        <v>222</v>
      </c>
      <c r="C48" s="388">
        <v>0.13617000000000001</v>
      </c>
      <c r="D48" s="346" t="str">
        <f>IF(ISERROR(MATCH(FX_Rates[[#This Row],[ISO]],Summary!$H$8,0))," ",IF(MATCH(FX_Rates[[#This Row],[ISO]],Summary!$H$8,0),"Agency Currency"))</f>
        <v xml:space="preserve"> </v>
      </c>
      <c r="E48" s="346" t="str">
        <f>IF(ISERROR(MATCH(FX_Rates[[#This Row],[ISO]],Summary!$H$9,0))," ",IF(MATCH(FX_Rates[[#This Row],[ISO]],Summary!$H$9,0),"Post Prod. Currency"))</f>
        <v xml:space="preserve"> </v>
      </c>
      <c r="F48" s="315"/>
      <c r="G48" s="316"/>
      <c r="H48" s="316"/>
      <c r="I48" s="316"/>
      <c r="J48" s="316"/>
      <c r="K48" s="317"/>
    </row>
    <row r="49" spans="1:20" s="318" customFormat="1" ht="24" customHeight="1" x14ac:dyDescent="0.2">
      <c r="A49" s="338" t="s">
        <v>390</v>
      </c>
      <c r="B49" s="340" t="s">
        <v>223</v>
      </c>
      <c r="C49" s="388">
        <v>4.2520000000000002E-2</v>
      </c>
      <c r="D49" s="346" t="str">
        <f>IF(ISERROR(MATCH(FX_Rates[[#This Row],[ISO]],Summary!$H$8,0))," ",IF(MATCH(FX_Rates[[#This Row],[ISO]],Summary!$H$8,0),"Agency Currency"))</f>
        <v xml:space="preserve"> </v>
      </c>
      <c r="E49" s="346" t="str">
        <f>IF(ISERROR(MATCH(FX_Rates[[#This Row],[ISO]],Summary!$H$9,0))," ",IF(MATCH(FX_Rates[[#This Row],[ISO]],Summary!$H$9,0),"Post Prod. Currency"))</f>
        <v xml:space="preserve"> </v>
      </c>
      <c r="F49" s="315"/>
      <c r="G49" s="316"/>
      <c r="H49" s="316"/>
      <c r="I49" s="316"/>
      <c r="J49" s="316"/>
      <c r="K49" s="317"/>
    </row>
    <row r="50" spans="1:20" s="318" customFormat="1" ht="24" customHeight="1" x14ac:dyDescent="0.2">
      <c r="A50" s="338" t="s">
        <v>391</v>
      </c>
      <c r="B50" s="340" t="s">
        <v>201</v>
      </c>
      <c r="C50" s="386">
        <v>0.12817999999999999</v>
      </c>
      <c r="D50" s="346" t="str">
        <f>IF(ISERROR(MATCH(FX_Rates[[#This Row],[ISO]],Summary!$H$8,0))," ",IF(MATCH(FX_Rates[[#This Row],[ISO]],Summary!$H$8,0),"Agency Currency"))</f>
        <v xml:space="preserve"> </v>
      </c>
      <c r="E50" s="346" t="str">
        <f>IF(ISERROR(MATCH(FX_Rates[[#This Row],[ISO]],Summary!$H$9,0))," ",IF(MATCH(FX_Rates[[#This Row],[ISO]],Summary!$H$9,0),"Post Prod. Currency"))</f>
        <v xml:space="preserve"> </v>
      </c>
      <c r="F50" s="315"/>
      <c r="G50" s="316"/>
      <c r="H50" s="316"/>
      <c r="I50" s="316"/>
      <c r="J50" s="316"/>
      <c r="K50" s="317"/>
    </row>
    <row r="51" spans="1:20" s="318" customFormat="1" ht="24" customHeight="1" x14ac:dyDescent="0.2">
      <c r="A51" s="338" t="s">
        <v>392</v>
      </c>
      <c r="B51" s="340" t="s">
        <v>200</v>
      </c>
      <c r="C51" s="386">
        <v>3.7413899999999998E-3</v>
      </c>
      <c r="D51" s="346" t="str">
        <f>IF(ISERROR(MATCH(FX_Rates[[#This Row],[ISO]],Summary!$H$8,0))," ",IF(MATCH(FX_Rates[[#This Row],[ISO]],Summary!$H$8,0),"Agency Currency"))</f>
        <v xml:space="preserve"> </v>
      </c>
      <c r="E51" s="346" t="str">
        <f>IF(ISERROR(MATCH(FX_Rates[[#This Row],[ISO]],Summary!$H$9,0))," ",IF(MATCH(FX_Rates[[#This Row],[ISO]],Summary!$H$9,0),"Post Prod. Currency"))</f>
        <v xml:space="preserve"> </v>
      </c>
      <c r="F51" s="315"/>
      <c r="G51" s="316"/>
      <c r="H51" s="316"/>
      <c r="I51" s="316"/>
      <c r="J51" s="316"/>
      <c r="K51" s="317"/>
    </row>
    <row r="52" spans="1:20" s="318" customFormat="1" ht="24" customHeight="1" x14ac:dyDescent="0.2">
      <c r="A52" s="338" t="s">
        <v>393</v>
      </c>
      <c r="B52" s="340" t="s">
        <v>394</v>
      </c>
      <c r="C52" s="386">
        <v>9.5300000000000003E-3</v>
      </c>
      <c r="D52" s="346" t="str">
        <f>IF(ISERROR(MATCH(FX_Rates[[#This Row],[ISO]],Summary!$H$8,0))," ",IF(MATCH(FX_Rates[[#This Row],[ISO]],Summary!$H$8,0),"Agency Currency"))</f>
        <v xml:space="preserve"> </v>
      </c>
      <c r="E52" s="346" t="str">
        <f>IF(ISERROR(MATCH(FX_Rates[[#This Row],[ISO]],Summary!$H$9,0))," ",IF(MATCH(FX_Rates[[#This Row],[ISO]],Summary!$H$9,0),"Post Prod. Currency"))</f>
        <v xml:space="preserve"> </v>
      </c>
      <c r="F52" s="315"/>
      <c r="G52" s="316"/>
      <c r="H52" s="316"/>
      <c r="I52" s="316"/>
      <c r="J52" s="316"/>
      <c r="K52" s="317"/>
    </row>
    <row r="53" spans="1:20" s="318" customFormat="1" ht="24" customHeight="1" x14ac:dyDescent="0.2">
      <c r="A53" s="338" t="s">
        <v>395</v>
      </c>
      <c r="B53" s="340" t="s">
        <v>232</v>
      </c>
      <c r="C53" s="386">
        <v>1.5429999999999999E-2</v>
      </c>
      <c r="D53" s="346" t="str">
        <f>IF(ISERROR(MATCH(FX_Rates[[#This Row],[ISO]],Summary!$H$8,0))," ",IF(MATCH(FX_Rates[[#This Row],[ISO]],Summary!$H$8,0),"Agency Currency"))</f>
        <v xml:space="preserve"> </v>
      </c>
      <c r="E53" s="346" t="str">
        <f>IF(ISERROR(MATCH(FX_Rates[[#This Row],[ISO]],Summary!$H$9,0))," ",IF(MATCH(FX_Rates[[#This Row],[ISO]],Summary!$H$9,0),"Post Prod. Currency"))</f>
        <v xml:space="preserve"> </v>
      </c>
      <c r="F53" s="316"/>
      <c r="G53" s="316"/>
      <c r="H53" s="316"/>
      <c r="I53" s="316"/>
      <c r="J53" s="316"/>
      <c r="K53" s="317"/>
      <c r="M53" s="317"/>
    </row>
    <row r="54" spans="1:20" s="318" customFormat="1" ht="24" customHeight="1" x14ac:dyDescent="0.2">
      <c r="A54" s="338" t="s">
        <v>396</v>
      </c>
      <c r="B54" s="340" t="s">
        <v>397</v>
      </c>
      <c r="C54" s="388">
        <v>7.3739999999999995E-5</v>
      </c>
      <c r="D54" s="346" t="str">
        <f>IF(ISERROR(MATCH(FX_Rates[[#This Row],[ISO]],Summary!$H$8,0))," ",IF(MATCH(FX_Rates[[#This Row],[ISO]],Summary!$H$8,0),"Agency Currency"))</f>
        <v xml:space="preserve"> </v>
      </c>
      <c r="E54" s="346" t="str">
        <f>IF(ISERROR(MATCH(FX_Rates[[#This Row],[ISO]],Summary!$H$9,0))," ",IF(MATCH(FX_Rates[[#This Row],[ISO]],Summary!$H$9,0),"Post Prod. Currency"))</f>
        <v xml:space="preserve"> </v>
      </c>
      <c r="F54" s="315"/>
      <c r="G54" s="316"/>
      <c r="H54" s="316"/>
      <c r="I54" s="316"/>
      <c r="J54" s="316"/>
      <c r="K54" s="317"/>
    </row>
    <row r="55" spans="1:20" ht="24" customHeight="1" x14ac:dyDescent="0.2">
      <c r="A55" s="338" t="s">
        <v>398</v>
      </c>
      <c r="B55" s="340" t="s">
        <v>399</v>
      </c>
      <c r="C55" s="386">
        <v>2.8220000000000001E-5</v>
      </c>
      <c r="D55" s="346" t="str">
        <f>IF(ISERROR(MATCH(FX_Rates[[#This Row],[ISO]],Summary!$H$8,0))," ",IF(MATCH(FX_Rates[[#This Row],[ISO]],Summary!$H$8,0),"Agency Currency"))</f>
        <v xml:space="preserve"> </v>
      </c>
      <c r="E55" s="346" t="str">
        <f>IF(ISERROR(MATCH(FX_Rates[[#This Row],[ISO]],Summary!$H$9,0))," ",IF(MATCH(FX_Rates[[#This Row],[ISO]],Summary!$H$9,0),"Post Prod. Currency"))</f>
        <v xml:space="preserve"> </v>
      </c>
      <c r="F55" s="321"/>
      <c r="G55" s="321"/>
      <c r="H55" s="321"/>
      <c r="I55" s="321"/>
      <c r="J55" s="321"/>
      <c r="K55" s="321"/>
    </row>
    <row r="56" spans="1:20" ht="24" customHeight="1" x14ac:dyDescent="0.2">
      <c r="A56" s="338" t="s">
        <v>400</v>
      </c>
      <c r="B56" s="340" t="s">
        <v>194</v>
      </c>
      <c r="C56" s="386">
        <v>0.28365000000000001</v>
      </c>
      <c r="D56" s="346" t="str">
        <f>IF(ISERROR(MATCH(FX_Rates[[#This Row],[ISO]],Summary!$H$8,0))," ",IF(MATCH(FX_Rates[[#This Row],[ISO]],Summary!$H$8,0),"Agency Currency"))</f>
        <v xml:space="preserve"> </v>
      </c>
      <c r="E56" s="346" t="str">
        <f>IF(ISERROR(MATCH(FX_Rates[[#This Row],[ISO]],Summary!$H$9,0))," ",IF(MATCH(FX_Rates[[#This Row],[ISO]],Summary!$H$9,0),"Post Prod. Currency"))</f>
        <v xml:space="preserve"> </v>
      </c>
      <c r="F56" s="321"/>
      <c r="G56" s="321"/>
      <c r="H56" s="321"/>
      <c r="I56" s="321"/>
      <c r="J56" s="321"/>
      <c r="K56" s="321"/>
      <c r="Q56" s="321"/>
    </row>
    <row r="57" spans="1:20" ht="24" customHeight="1" x14ac:dyDescent="0.2">
      <c r="A57" s="338" t="s">
        <v>401</v>
      </c>
      <c r="B57" s="340" t="s">
        <v>402</v>
      </c>
      <c r="C57" s="386">
        <v>7.8899999999999994E-3</v>
      </c>
      <c r="D57" s="346" t="str">
        <f>IF(ISERROR(MATCH(FX_Rates[[#This Row],[ISO]],Summary!$H$8,0))," ",IF(MATCH(FX_Rates[[#This Row],[ISO]],Summary!$H$8,0),"Agency Currency"))</f>
        <v xml:space="preserve"> </v>
      </c>
      <c r="E57" s="346" t="str">
        <f>IF(ISERROR(MATCH(FX_Rates[[#This Row],[ISO]],Summary!$H$9,0))," ",IF(MATCH(FX_Rates[[#This Row],[ISO]],Summary!$H$9,0),"Post Prod. Currency"))</f>
        <v xml:space="preserve"> </v>
      </c>
      <c r="F57" s="321"/>
      <c r="G57" s="321"/>
      <c r="H57" s="321"/>
      <c r="I57" s="321"/>
      <c r="J57" s="321"/>
      <c r="K57" s="321"/>
      <c r="Q57" s="321"/>
    </row>
    <row r="58" spans="1:20" ht="24" customHeight="1" x14ac:dyDescent="0.2">
      <c r="A58" s="338" t="s">
        <v>403</v>
      </c>
      <c r="B58" s="340" t="s">
        <v>404</v>
      </c>
      <c r="C58" s="386">
        <v>8.8370400000000009E-3</v>
      </c>
      <c r="D58" s="346" t="str">
        <f>IF(ISERROR(MATCH(FX_Rates[[#This Row],[ISO]],Summary!$H$8,0))," ",IF(MATCH(FX_Rates[[#This Row],[ISO]],Summary!$H$8,0),"Agency Currency"))</f>
        <v xml:space="preserve"> </v>
      </c>
      <c r="E58" s="346" t="str">
        <f>IF(ISERROR(MATCH(FX_Rates[[#This Row],[ISO]],Summary!$H$9,0))," ",IF(MATCH(FX_Rates[[#This Row],[ISO]],Summary!$H$9,0),"Post Prod. Currency"))</f>
        <v xml:space="preserve"> </v>
      </c>
      <c r="F58" s="321"/>
      <c r="G58" s="321"/>
      <c r="H58" s="321"/>
      <c r="I58" s="321"/>
      <c r="J58" s="321"/>
      <c r="K58" s="321"/>
      <c r="Q58" s="321"/>
    </row>
    <row r="59" spans="1:20" ht="24" customHeight="1" x14ac:dyDescent="0.2">
      <c r="A59" s="338" t="s">
        <v>405</v>
      </c>
      <c r="B59" s="340" t="s">
        <v>406</v>
      </c>
      <c r="C59" s="386">
        <v>1.41343</v>
      </c>
      <c r="D59" s="346" t="str">
        <f>IF(ISERROR(MATCH(FX_Rates[[#This Row],[ISO]],Summary!$H$8,0))," ",IF(MATCH(FX_Rates[[#This Row],[ISO]],Summary!$H$8,0),"Agency Currency"))</f>
        <v xml:space="preserve"> </v>
      </c>
      <c r="E59" s="346" t="str">
        <f>IF(ISERROR(MATCH(FX_Rates[[#This Row],[ISO]],Summary!$H$9,0))," ",IF(MATCH(FX_Rates[[#This Row],[ISO]],Summary!$H$9,0),"Post Prod. Currency"))</f>
        <v xml:space="preserve"> </v>
      </c>
      <c r="F59" s="321"/>
      <c r="G59" s="321"/>
      <c r="H59" s="321"/>
      <c r="I59" s="321"/>
      <c r="J59" s="321"/>
      <c r="K59" s="321"/>
      <c r="Q59" s="321"/>
    </row>
    <row r="60" spans="1:20" ht="24" customHeight="1" x14ac:dyDescent="0.2">
      <c r="A60" s="338" t="s">
        <v>407</v>
      </c>
      <c r="B60" s="340" t="s">
        <v>204</v>
      </c>
      <c r="C60" s="386">
        <v>2.9940100000000001E-3</v>
      </c>
      <c r="D60" s="346" t="str">
        <f>IF(ISERROR(MATCH(FX_Rates[[#This Row],[ISO]],Summary!$H$8,0))," ",IF(MATCH(FX_Rates[[#This Row],[ISO]],Summary!$H$8,0),"Agency Currency"))</f>
        <v xml:space="preserve"> </v>
      </c>
      <c r="E60" s="346" t="str">
        <f>IF(ISERROR(MATCH(FX_Rates[[#This Row],[ISO]],Summary!$H$9,0))," ",IF(MATCH(FX_Rates[[#This Row],[ISO]],Summary!$H$9,0),"Post Prod. Currency"))</f>
        <v xml:space="preserve"> </v>
      </c>
      <c r="F60" s="321"/>
      <c r="G60" s="321"/>
      <c r="H60" s="321"/>
      <c r="I60" s="321"/>
      <c r="J60" s="321"/>
      <c r="K60" s="321"/>
      <c r="Q60" s="321"/>
    </row>
    <row r="61" spans="1:20" ht="24" customHeight="1" x14ac:dyDescent="0.2">
      <c r="A61" s="338" t="s">
        <v>408</v>
      </c>
      <c r="B61" s="340" t="s">
        <v>211</v>
      </c>
      <c r="C61" s="386">
        <v>9.6500000000000006E-3</v>
      </c>
      <c r="D61" s="346" t="str">
        <f>IF(ISERROR(MATCH(FX_Rates[[#This Row],[ISO]],Summary!$H$8,0))," ",IF(MATCH(FX_Rates[[#This Row],[ISO]],Summary!$H$8,0),"Agency Currency"))</f>
        <v xml:space="preserve"> </v>
      </c>
      <c r="E61" s="346" t="str">
        <f>IF(ISERROR(MATCH(FX_Rates[[#This Row],[ISO]],Summary!$H$9,0))," ",IF(MATCH(FX_Rates[[#This Row],[ISO]],Summary!$H$9,0),"Post Prod. Currency"))</f>
        <v xml:space="preserve"> </v>
      </c>
      <c r="F61" s="321"/>
      <c r="G61" s="321"/>
      <c r="H61" s="321"/>
      <c r="I61" s="321"/>
      <c r="J61" s="321"/>
      <c r="K61" s="321"/>
    </row>
    <row r="62" spans="1:20" ht="24" customHeight="1" x14ac:dyDescent="0.2">
      <c r="A62" s="338" t="s">
        <v>409</v>
      </c>
      <c r="B62" s="340" t="s">
        <v>410</v>
      </c>
      <c r="C62" s="388">
        <v>3.3037100000000001</v>
      </c>
      <c r="D62" s="346" t="str">
        <f>IF(ISERROR(MATCH(FX_Rates[[#This Row],[ISO]],Summary!$H$8,0))," ",IF(MATCH(FX_Rates[[#This Row],[ISO]],Summary!$H$8,0),"Agency Currency"))</f>
        <v xml:space="preserve"> </v>
      </c>
      <c r="E62" s="346" t="str">
        <f>IF(ISERROR(MATCH(FX_Rates[[#This Row],[ISO]],Summary!$H$9,0))," ",IF(MATCH(FX_Rates[[#This Row],[ISO]],Summary!$H$9,0),"Post Prod. Currency"))</f>
        <v xml:space="preserve"> </v>
      </c>
      <c r="F62" s="321"/>
      <c r="G62" s="321"/>
      <c r="H62" s="321"/>
      <c r="I62" s="321"/>
      <c r="J62" s="321"/>
      <c r="K62" s="321"/>
    </row>
    <row r="63" spans="1:20" ht="24" customHeight="1" x14ac:dyDescent="0.2">
      <c r="A63" s="338" t="s">
        <v>411</v>
      </c>
      <c r="B63" s="340" t="s">
        <v>209</v>
      </c>
      <c r="C63" s="388">
        <v>1.6553800000000001</v>
      </c>
      <c r="D63" s="346" t="str">
        <f>IF(ISERROR(MATCH(FX_Rates[[#This Row],[ISO]],Summary!$H$8,0))," ",IF(MATCH(FX_Rates[[#This Row],[ISO]],Summary!$H$8,0),"Agency Currency"))</f>
        <v xml:space="preserve"> </v>
      </c>
      <c r="E63" s="346" t="str">
        <f>IF(ISERROR(MATCH(FX_Rates[[#This Row],[ISO]],Summary!$H$9,0))," ",IF(MATCH(FX_Rates[[#This Row],[ISO]],Summary!$H$9,0),"Post Prod. Currency"))</f>
        <v xml:space="preserve"> </v>
      </c>
      <c r="F63" s="321"/>
      <c r="G63" s="321"/>
      <c r="H63" s="321"/>
      <c r="I63" s="321"/>
      <c r="J63" s="321"/>
      <c r="K63" s="321"/>
    </row>
    <row r="64" spans="1:20" ht="24" customHeight="1" x14ac:dyDescent="0.2">
      <c r="A64" s="338" t="s">
        <v>412</v>
      </c>
      <c r="B64" s="340" t="s">
        <v>413</v>
      </c>
      <c r="C64" s="388">
        <v>6.6202999999999998E-4</v>
      </c>
      <c r="D64" s="346" t="str">
        <f>IF(ISERROR(MATCH(FX_Rates[[#This Row],[ISO]],Summary!$H$8,0))," ",IF(MATCH(FX_Rates[[#This Row],[ISO]],Summary!$H$8,0),"Agency Currency"))</f>
        <v xml:space="preserve"> </v>
      </c>
      <c r="E64" s="346" t="str">
        <f>IF(ISERROR(MATCH(FX_Rates[[#This Row],[ISO]],Summary!$H$9,0))," ",IF(MATCH(FX_Rates[[#This Row],[ISO]],Summary!$H$9,0),"Post Prod. Currency"))</f>
        <v xml:space="preserve"> </v>
      </c>
      <c r="F64" s="321"/>
      <c r="G64" s="321"/>
      <c r="H64" s="321"/>
      <c r="I64" s="321"/>
      <c r="J64" s="321"/>
      <c r="K64" s="321"/>
      <c r="L64" s="321"/>
      <c r="M64" s="321"/>
      <c r="N64" s="321"/>
      <c r="O64" s="321"/>
      <c r="P64" s="321"/>
      <c r="Q64" s="321"/>
      <c r="R64" s="321"/>
      <c r="S64" s="321"/>
      <c r="T64" s="321"/>
    </row>
    <row r="65" spans="1:11" ht="24" customHeight="1" x14ac:dyDescent="0.2">
      <c r="A65" s="342" t="s">
        <v>414</v>
      </c>
      <c r="B65" s="343" t="s">
        <v>415</v>
      </c>
      <c r="C65" s="389">
        <v>0.72463999999999995</v>
      </c>
      <c r="D65" s="346" t="str">
        <f>IF(ISERROR(MATCH(FX_Rates[[#This Row],[ISO]],Summary!$H$8,0))," ",IF(MATCH(FX_Rates[[#This Row],[ISO]],Summary!$H$8,0),"Agency Currency"))</f>
        <v xml:space="preserve"> </v>
      </c>
      <c r="E65" s="346" t="str">
        <f>IF(ISERROR(MATCH(FX_Rates[[#This Row],[ISO]],Summary!$H$9,0))," ",IF(MATCH(FX_Rates[[#This Row],[ISO]],Summary!$H$9,0),"Post Prod. Currency"))</f>
        <v xml:space="preserve"> </v>
      </c>
      <c r="F65" s="321"/>
      <c r="G65" s="321"/>
      <c r="H65" s="321"/>
      <c r="I65" s="321"/>
      <c r="J65" s="321"/>
      <c r="K65" s="321"/>
    </row>
    <row r="66" spans="1:11" ht="24" customHeight="1" x14ac:dyDescent="0.2">
      <c r="A66" s="338" t="s">
        <v>416</v>
      </c>
      <c r="B66" s="340" t="s">
        <v>417</v>
      </c>
      <c r="C66" s="388">
        <v>0.33694000000000002</v>
      </c>
      <c r="D66" s="346" t="str">
        <f>IF(ISERROR(MATCH(FX_Rates[[#This Row],[ISO]],Summary!$H$8,0))," ",IF(MATCH(FX_Rates[[#This Row],[ISO]],Summary!$H$8,0),"Agency Currency"))</f>
        <v xml:space="preserve"> </v>
      </c>
      <c r="E66" s="346" t="str">
        <f>IF(ISERROR(MATCH(FX_Rates[[#This Row],[ISO]],Summary!$H$9,0))," ",IF(MATCH(FX_Rates[[#This Row],[ISO]],Summary!$H$9,0),"Post Prod. Currency"))</f>
        <v xml:space="preserve"> </v>
      </c>
      <c r="F66" s="321"/>
      <c r="G66" s="321"/>
      <c r="H66" s="321"/>
      <c r="I66" s="321"/>
      <c r="J66" s="321"/>
      <c r="K66" s="321"/>
    </row>
    <row r="67" spans="1:11" ht="24" customHeight="1" x14ac:dyDescent="0.2">
      <c r="A67" s="338" t="s">
        <v>418</v>
      </c>
      <c r="B67" s="340" t="s">
        <v>419</v>
      </c>
      <c r="C67" s="388">
        <v>2.88408E-2</v>
      </c>
      <c r="D67" s="346" t="str">
        <f>IF(ISERROR(MATCH(FX_Rates[[#This Row],[ISO]],Summary!$H$8,0))," ",IF(MATCH(FX_Rates[[#This Row],[ISO]],Summary!$H$8,0),"Agency Currency"))</f>
        <v xml:space="preserve"> </v>
      </c>
      <c r="E67" s="346" t="str">
        <f>IF(ISERROR(MATCH(FX_Rates[[#This Row],[ISO]],Summary!$H$9,0))," ",IF(MATCH(FX_Rates[[#This Row],[ISO]],Summary!$H$9,0),"Post Prod. Currency"))</f>
        <v xml:space="preserve"> </v>
      </c>
      <c r="F67" s="321"/>
      <c r="G67" s="321"/>
      <c r="H67" s="321"/>
      <c r="I67" s="321"/>
      <c r="J67" s="321"/>
      <c r="K67" s="321"/>
    </row>
    <row r="68" spans="1:11" ht="24" customHeight="1" x14ac:dyDescent="0.2">
      <c r="A68" s="338" t="s">
        <v>420</v>
      </c>
      <c r="B68" s="340" t="s">
        <v>207</v>
      </c>
      <c r="C68" s="388">
        <v>1.891E-2</v>
      </c>
      <c r="D68" s="346" t="str">
        <f>IF(ISERROR(MATCH(FX_Rates[[#This Row],[ISO]],Summary!$H$8,0))," ",IF(MATCH(FX_Rates[[#This Row],[ISO]],Summary!$H$8,0),"Agency Currency"))</f>
        <v xml:space="preserve"> </v>
      </c>
      <c r="E68" s="346" t="str">
        <f>IF(ISERROR(MATCH(FX_Rates[[#This Row],[ISO]],Summary!$H$9,0))," ",IF(MATCH(FX_Rates[[#This Row],[ISO]],Summary!$H$9,0),"Post Prod. Currency"))</f>
        <v xml:space="preserve"> </v>
      </c>
      <c r="F68" s="321"/>
      <c r="G68" s="321"/>
      <c r="H68" s="321"/>
      <c r="I68" s="321"/>
      <c r="J68" s="321"/>
      <c r="K68" s="321"/>
    </row>
    <row r="69" spans="1:11" ht="24" customHeight="1" x14ac:dyDescent="0.2">
      <c r="A69" s="338" t="s">
        <v>421</v>
      </c>
      <c r="B69" s="340" t="s">
        <v>422</v>
      </c>
      <c r="C69" s="388">
        <v>1.3770900000000001E-3</v>
      </c>
      <c r="D69" s="346" t="str">
        <f>IF(ISERROR(MATCH(FX_Rates[[#This Row],[ISO]],Summary!$H$8,0))," ",IF(MATCH(FX_Rates[[#This Row],[ISO]],Summary!$H$8,0),"Agency Currency"))</f>
        <v xml:space="preserve"> </v>
      </c>
      <c r="E69" s="346" t="str">
        <f>IF(ISERROR(MATCH(FX_Rates[[#This Row],[ISO]],Summary!$H$9,0))," ",IF(MATCH(FX_Rates[[#This Row],[ISO]],Summary!$H$9,0),"Post Prod. Currency"))</f>
        <v xml:space="preserve"> </v>
      </c>
      <c r="F69" s="321"/>
      <c r="G69" s="321"/>
      <c r="H69" s="321"/>
      <c r="I69" s="321"/>
      <c r="J69" s="321"/>
      <c r="K69" s="321"/>
    </row>
    <row r="70" spans="1:11" ht="24" customHeight="1" x14ac:dyDescent="0.2">
      <c r="A70" s="338" t="s">
        <v>423</v>
      </c>
      <c r="B70" s="340" t="s">
        <v>424</v>
      </c>
      <c r="C70" s="388">
        <v>0.23641000000000001</v>
      </c>
      <c r="D70" s="346" t="str">
        <f>IF(ISERROR(MATCH(FX_Rates[[#This Row],[ISO]],Summary!$H$8,0))," ",IF(MATCH(FX_Rates[[#This Row],[ISO]],Summary!$H$8,0),"Agency Currency"))</f>
        <v xml:space="preserve"> </v>
      </c>
      <c r="E70" s="346" t="str">
        <f>IF(ISERROR(MATCH(FX_Rates[[#This Row],[ISO]],Summary!$H$9,0))," ",IF(MATCH(FX_Rates[[#This Row],[ISO]],Summary!$H$9,0),"Post Prod. Currency"))</f>
        <v xml:space="preserve"> </v>
      </c>
      <c r="F70" s="321"/>
      <c r="G70" s="321"/>
      <c r="H70" s="321"/>
      <c r="I70" s="321"/>
      <c r="J70" s="321"/>
      <c r="K70" s="321"/>
    </row>
    <row r="71" spans="1:11" ht="24" customHeight="1" x14ac:dyDescent="0.2">
      <c r="A71" s="338" t="s">
        <v>425</v>
      </c>
      <c r="B71" s="340" t="s">
        <v>426</v>
      </c>
      <c r="C71" s="388">
        <v>2.7099899999999999</v>
      </c>
      <c r="D71" s="346" t="str">
        <f>IF(ISERROR(MATCH(FX_Rates[[#This Row],[ISO]],Summary!$H$8,0))," ",IF(MATCH(FX_Rates[[#This Row],[ISO]],Summary!$H$8,0),"Agency Currency"))</f>
        <v xml:space="preserve"> </v>
      </c>
      <c r="E71" s="346" t="str">
        <f>IF(ISERROR(MATCH(FX_Rates[[#This Row],[ISO]],Summary!$H$9,0))," ",IF(MATCH(FX_Rates[[#This Row],[ISO]],Summary!$H$9,0),"Post Prod. Currency"))</f>
        <v xml:space="preserve"> </v>
      </c>
      <c r="F71" s="321"/>
      <c r="G71" s="321"/>
      <c r="H71" s="321"/>
      <c r="I71" s="321"/>
      <c r="J71" s="321"/>
      <c r="K71" s="321"/>
    </row>
    <row r="72" spans="1:11" ht="24" customHeight="1" x14ac:dyDescent="0.2">
      <c r="A72" s="338" t="s">
        <v>427</v>
      </c>
      <c r="B72" s="340" t="s">
        <v>428</v>
      </c>
      <c r="C72" s="388">
        <v>2.9239999999999999E-2</v>
      </c>
      <c r="D72" s="346" t="str">
        <f>IF(ISERROR(MATCH(FX_Rates[[#This Row],[ISO]],Summary!$H$8,0))," ",IF(MATCH(FX_Rates[[#This Row],[ISO]],Summary!$H$8,0),"Agency Currency"))</f>
        <v xml:space="preserve"> </v>
      </c>
      <c r="E72" s="346" t="str">
        <f>IF(ISERROR(MATCH(FX_Rates[[#This Row],[ISO]],Summary!$H$9,0))," ",IF(MATCH(FX_Rates[[#This Row],[ISO]],Summary!$H$9,0),"Post Prod. Currency"))</f>
        <v xml:space="preserve"> </v>
      </c>
      <c r="F72" s="321"/>
      <c r="G72" s="321"/>
      <c r="H72" s="321"/>
      <c r="I72" s="321"/>
      <c r="J72" s="321"/>
      <c r="K72" s="321"/>
    </row>
    <row r="73" spans="1:11" ht="24" customHeight="1" x14ac:dyDescent="0.2">
      <c r="A73" s="338" t="s">
        <v>429</v>
      </c>
      <c r="B73" s="340" t="s">
        <v>224</v>
      </c>
      <c r="C73" s="388">
        <v>5.1929999999999997E-2</v>
      </c>
      <c r="D73" s="346" t="str">
        <f>IF(ISERROR(MATCH(FX_Rates[[#This Row],[ISO]],Summary!$H$8,0))," ",IF(MATCH(FX_Rates[[#This Row],[ISO]],Summary!$H$8,0),"Agency Currency"))</f>
        <v xml:space="preserve"> </v>
      </c>
      <c r="E73" s="346" t="str">
        <f>IF(ISERROR(MATCH(FX_Rates[[#This Row],[ISO]],Summary!$H$9,0))," ",IF(MATCH(FX_Rates[[#This Row],[ISO]],Summary!$H$9,0),"Post Prod. Currency"))</f>
        <v xml:space="preserve"> </v>
      </c>
      <c r="F73" s="321"/>
      <c r="G73" s="321"/>
      <c r="H73" s="321"/>
      <c r="I73" s="321"/>
      <c r="J73" s="321"/>
      <c r="K73" s="321"/>
    </row>
    <row r="74" spans="1:11" ht="24" customHeight="1" x14ac:dyDescent="0.2">
      <c r="A74" s="338" t="s">
        <v>430</v>
      </c>
      <c r="B74" s="340" t="s">
        <v>206</v>
      </c>
      <c r="C74" s="388">
        <v>5.774E-2</v>
      </c>
      <c r="D74" s="346" t="str">
        <f>IF(ISERROR(MATCH(FX_Rates[[#This Row],[ISO]],Summary!$H$8,0))," ",IF(MATCH(FX_Rates[[#This Row],[ISO]],Summary!$H$8,0),"Agency Currency"))</f>
        <v xml:space="preserve"> </v>
      </c>
      <c r="E74" s="346" t="str">
        <f>IF(ISERROR(MATCH(FX_Rates[[#This Row],[ISO]],Summary!$H$9,0))," ",IF(MATCH(FX_Rates[[#This Row],[ISO]],Summary!$H$9,0),"Post Prod. Currency"))</f>
        <v xml:space="preserve"> </v>
      </c>
      <c r="F74" s="321"/>
      <c r="G74" s="321"/>
      <c r="H74" s="321"/>
      <c r="I74" s="321"/>
      <c r="J74" s="321"/>
      <c r="K74" s="321"/>
    </row>
    <row r="75" spans="1:11" ht="24" customHeight="1" x14ac:dyDescent="0.2">
      <c r="A75" s="338" t="s">
        <v>431</v>
      </c>
      <c r="B75" s="340" t="s">
        <v>432</v>
      </c>
      <c r="C75" s="388">
        <v>4.0729999999999998E-4</v>
      </c>
      <c r="D75" s="346" t="str">
        <f>IF(ISERROR(MATCH(FX_Rates[[#This Row],[ISO]],Summary!$H$8,0))," ",IF(MATCH(FX_Rates[[#This Row],[ISO]],Summary!$H$8,0),"Agency Currency"))</f>
        <v xml:space="preserve"> </v>
      </c>
      <c r="E75" s="346" t="str">
        <f>IF(ISERROR(MATCH(FX_Rates[[#This Row],[ISO]],Summary!$H$9,0))," ",IF(MATCH(FX_Rates[[#This Row],[ISO]],Summary!$H$9,0),"Post Prod. Currency"))</f>
        <v xml:space="preserve"> </v>
      </c>
      <c r="F75" s="321"/>
      <c r="G75" s="321"/>
      <c r="H75" s="321"/>
      <c r="I75" s="321"/>
      <c r="J75" s="321"/>
      <c r="K75" s="321"/>
    </row>
    <row r="76" spans="1:11" ht="24" customHeight="1" x14ac:dyDescent="0.2">
      <c r="A76" s="338" t="s">
        <v>433</v>
      </c>
      <c r="B76" s="340" t="s">
        <v>10</v>
      </c>
      <c r="C76" s="388">
        <v>0.10518</v>
      </c>
      <c r="D76" s="346" t="str">
        <f>IF(ISERROR(MATCH(FX_Rates[[#This Row],[ISO]],Summary!$H$8,0))," ",IF(MATCH(FX_Rates[[#This Row],[ISO]],Summary!$H$8,0),"Agency Currency"))</f>
        <v xml:space="preserve"> </v>
      </c>
      <c r="E76" s="346" t="str">
        <f>IF(ISERROR(MATCH(FX_Rates[[#This Row],[ISO]],Summary!$H$9,0))," ",IF(MATCH(FX_Rates[[#This Row],[ISO]],Summary!$H$9,0),"Post Prod. Currency"))</f>
        <v xml:space="preserve"> </v>
      </c>
      <c r="F76" s="321"/>
      <c r="G76" s="321"/>
      <c r="H76" s="321"/>
      <c r="I76" s="321"/>
      <c r="J76" s="321"/>
      <c r="K76" s="321"/>
    </row>
    <row r="77" spans="1:11" ht="24" customHeight="1" x14ac:dyDescent="0.2">
      <c r="A77" s="338" t="s">
        <v>434</v>
      </c>
      <c r="B77" s="340" t="s">
        <v>435</v>
      </c>
      <c r="C77" s="388">
        <v>7.3999999999999999E-4</v>
      </c>
      <c r="D77" s="346" t="str">
        <f>IF(ISERROR(MATCH(FX_Rates[[#This Row],[ISO]],Summary!$H$8,0))," ",IF(MATCH(FX_Rates[[#This Row],[ISO]],Summary!$H$8,0),"Agency Currency"))</f>
        <v xml:space="preserve"> </v>
      </c>
      <c r="E77" s="346" t="str">
        <f>IF(ISERROR(MATCH(FX_Rates[[#This Row],[ISO]],Summary!$H$9,0))," ",IF(MATCH(FX_Rates[[#This Row],[ISO]],Summary!$H$9,0),"Post Prod. Currency"))</f>
        <v xml:space="preserve"> </v>
      </c>
      <c r="F77" s="321"/>
      <c r="G77" s="321"/>
      <c r="H77" s="321"/>
      <c r="I77" s="321"/>
      <c r="J77" s="321"/>
      <c r="K77" s="321"/>
    </row>
    <row r="78" spans="1:11" ht="24" customHeight="1" x14ac:dyDescent="0.2">
      <c r="A78" s="338" t="s">
        <v>436</v>
      </c>
      <c r="B78" s="340" t="s">
        <v>437</v>
      </c>
      <c r="C78" s="388">
        <v>0.68469999999999998</v>
      </c>
      <c r="D78" s="346" t="str">
        <f>IF(ISERROR(MATCH(FX_Rates[[#This Row],[ISO]],Summary!$H$8,0))," ",IF(MATCH(FX_Rates[[#This Row],[ISO]],Summary!$H$8,0),"Agency Currency"))</f>
        <v xml:space="preserve"> </v>
      </c>
      <c r="E78" s="346" t="str">
        <f>IF(ISERROR(MATCH(FX_Rates[[#This Row],[ISO]],Summary!$H$9,0))," ",IF(MATCH(FX_Rates[[#This Row],[ISO]],Summary!$H$9,0),"Post Prod. Currency"))</f>
        <v xml:space="preserve"> </v>
      </c>
      <c r="F78" s="321"/>
      <c r="G78" s="321"/>
      <c r="H78" s="321"/>
      <c r="I78" s="321"/>
      <c r="J78" s="321"/>
      <c r="K78" s="321"/>
    </row>
    <row r="79" spans="1:11" ht="24" customHeight="1" x14ac:dyDescent="0.2">
      <c r="A79" s="338" t="s">
        <v>438</v>
      </c>
      <c r="B79" s="340" t="s">
        <v>225</v>
      </c>
      <c r="C79" s="388">
        <v>3.2739999999999998E-2</v>
      </c>
      <c r="D79" s="346" t="str">
        <f>IF(ISERROR(MATCH(FX_Rates[[#This Row],[ISO]],Summary!$H$8,0))," ",IF(MATCH(FX_Rates[[#This Row],[ISO]],Summary!$H$8,0),"Agency Currency"))</f>
        <v xml:space="preserve"> </v>
      </c>
      <c r="E79" s="346" t="str">
        <f>IF(ISERROR(MATCH(FX_Rates[[#This Row],[ISO]],Summary!$H$9,0))," ",IF(MATCH(FX_Rates[[#This Row],[ISO]],Summary!$H$9,0),"Post Prod. Currency"))</f>
        <v xml:space="preserve"> </v>
      </c>
      <c r="F79" s="321"/>
      <c r="G79" s="321"/>
      <c r="H79" s="321"/>
      <c r="I79" s="321"/>
      <c r="J79" s="321"/>
      <c r="K79" s="321"/>
    </row>
    <row r="80" spans="1:11" ht="24" customHeight="1" x14ac:dyDescent="0.2">
      <c r="A80" s="338" t="s">
        <v>439</v>
      </c>
      <c r="B80" s="340" t="s">
        <v>208</v>
      </c>
      <c r="C80" s="388">
        <v>2.7817200000000001E-3</v>
      </c>
      <c r="D80" s="346" t="str">
        <f>IF(ISERROR(MATCH(FX_Rates[[#This Row],[ISO]],Summary!$H$8,0))," ",IF(MATCH(FX_Rates[[#This Row],[ISO]],Summary!$H$8,0),"Agency Currency"))</f>
        <v xml:space="preserve"> </v>
      </c>
      <c r="E80" s="346" t="str">
        <f>IF(ISERROR(MATCH(FX_Rates[[#This Row],[ISO]],Summary!$H$9,0))," ",IF(MATCH(FX_Rates[[#This Row],[ISO]],Summary!$H$9,0),"Post Prod. Currency"))</f>
        <v xml:space="preserve"> </v>
      </c>
      <c r="F80" s="321"/>
      <c r="G80" s="321"/>
      <c r="H80" s="321"/>
      <c r="I80" s="321"/>
      <c r="J80" s="321"/>
      <c r="K80" s="321"/>
    </row>
    <row r="81" spans="1:11" ht="24" customHeight="1" x14ac:dyDescent="0.2">
      <c r="A81" s="338" t="s">
        <v>440</v>
      </c>
      <c r="B81" s="340" t="s">
        <v>212</v>
      </c>
      <c r="C81" s="388">
        <v>0.12249</v>
      </c>
      <c r="D81" s="346" t="str">
        <f>IF(ISERROR(MATCH(FX_Rates[[#This Row],[ISO]],Summary!$H$8,0))," ",IF(MATCH(FX_Rates[[#This Row],[ISO]],Summary!$H$8,0),"Agency Currency"))</f>
        <v xml:space="preserve"> </v>
      </c>
      <c r="E81" s="346" t="str">
        <f>IF(ISERROR(MATCH(FX_Rates[[#This Row],[ISO]],Summary!$H$9,0))," ",IF(MATCH(FX_Rates[[#This Row],[ISO]],Summary!$H$9,0),"Post Prod. Currency"))</f>
        <v xml:space="preserve"> </v>
      </c>
      <c r="F81" s="321"/>
      <c r="G81" s="321"/>
      <c r="H81" s="321"/>
      <c r="I81" s="321"/>
      <c r="J81" s="321"/>
      <c r="K81" s="321"/>
    </row>
    <row r="82" spans="1:11" ht="24" customHeight="1" x14ac:dyDescent="0.2">
      <c r="A82" s="338" t="s">
        <v>441</v>
      </c>
      <c r="B82" s="340" t="s">
        <v>442</v>
      </c>
      <c r="C82" s="388">
        <v>2.5973999999999999</v>
      </c>
      <c r="D82" s="346" t="str">
        <f>IF(ISERROR(MATCH(FX_Rates[[#This Row],[ISO]],Summary!$H$8,0))," ",IF(MATCH(FX_Rates[[#This Row],[ISO]],Summary!$H$8,0),"Agency Currency"))</f>
        <v xml:space="preserve"> </v>
      </c>
      <c r="E82" s="346" t="str">
        <f>IF(ISERROR(MATCH(FX_Rates[[#This Row],[ISO]],Summary!$H$9,0))," ",IF(MATCH(FX_Rates[[#This Row],[ISO]],Summary!$H$9,0),"Post Prod. Currency"))</f>
        <v xml:space="preserve"> </v>
      </c>
      <c r="F82" s="321"/>
      <c r="G82" s="321"/>
      <c r="H82" s="321"/>
      <c r="I82" s="321"/>
      <c r="J82" s="321"/>
      <c r="K82" s="321"/>
    </row>
    <row r="83" spans="1:11" ht="24" customHeight="1" x14ac:dyDescent="0.2">
      <c r="A83" s="338" t="s">
        <v>443</v>
      </c>
      <c r="B83" s="340" t="s">
        <v>205</v>
      </c>
      <c r="C83" s="388">
        <v>9.4900000000000002E-3</v>
      </c>
      <c r="D83" s="346" t="str">
        <f>IF(ISERROR(MATCH(FX_Rates[[#This Row],[ISO]],Summary!$H$8,0))," ",IF(MATCH(FX_Rates[[#This Row],[ISO]],Summary!$H$8,0),"Agency Currency"))</f>
        <v xml:space="preserve"> </v>
      </c>
      <c r="E83" s="346" t="str">
        <f>IF(ISERROR(MATCH(FX_Rates[[#This Row],[ISO]],Summary!$H$9,0))," ",IF(MATCH(FX_Rates[[#This Row],[ISO]],Summary!$H$9,0),"Post Prod. Currency"))</f>
        <v xml:space="preserve"> </v>
      </c>
      <c r="F83" s="321"/>
      <c r="G83" s="321"/>
      <c r="H83" s="321"/>
      <c r="I83" s="321"/>
      <c r="J83" s="321"/>
      <c r="K83" s="321"/>
    </row>
    <row r="84" spans="1:11" ht="24" customHeight="1" x14ac:dyDescent="0.2">
      <c r="A84" s="338" t="s">
        <v>444</v>
      </c>
      <c r="B84" s="340" t="s">
        <v>227</v>
      </c>
      <c r="C84" s="388">
        <v>1</v>
      </c>
      <c r="D84" s="346" t="str">
        <f>IF(ISERROR(MATCH(FX_Rates[[#This Row],[ISO]],Summary!$H$8,0))," ",IF(MATCH(FX_Rates[[#This Row],[ISO]],Summary!$H$8,0),"Agency Currency"))</f>
        <v xml:space="preserve"> </v>
      </c>
      <c r="E84" s="346" t="str">
        <f>IF(ISERROR(MATCH(FX_Rates[[#This Row],[ISO]],Summary!$H$9,0))," ",IF(MATCH(FX_Rates[[#This Row],[ISO]],Summary!$H$9,0),"Post Prod. Currency"))</f>
        <v xml:space="preserve"> </v>
      </c>
      <c r="F84" s="321"/>
      <c r="G84" s="321"/>
      <c r="H84" s="321"/>
      <c r="I84" s="321"/>
      <c r="J84" s="321"/>
      <c r="K84" s="321"/>
    </row>
    <row r="85" spans="1:11" ht="24" customHeight="1" x14ac:dyDescent="0.2">
      <c r="A85" s="338" t="s">
        <v>445</v>
      </c>
      <c r="B85" s="340" t="s">
        <v>226</v>
      </c>
      <c r="C85" s="388">
        <v>1.7712000000000001E-4</v>
      </c>
      <c r="D85" s="346" t="str">
        <f>IF(ISERROR(MATCH(FX_Rates[[#This Row],[ISO]],Summary!$H$8,0))," ",IF(MATCH(FX_Rates[[#This Row],[ISO]],Summary!$H$8,0),"Agency Currency"))</f>
        <v xml:space="preserve"> </v>
      </c>
      <c r="E85" s="346" t="str">
        <f>IF(ISERROR(MATCH(FX_Rates[[#This Row],[ISO]],Summary!$H$9,0))," ",IF(MATCH(FX_Rates[[#This Row],[ISO]],Summary!$H$9,0),"Post Prod. Currency"))</f>
        <v xml:space="preserve"> </v>
      </c>
      <c r="F85" s="321"/>
      <c r="G85" s="321"/>
      <c r="H85" s="321"/>
      <c r="I85" s="321"/>
      <c r="J85" s="321"/>
      <c r="K85" s="321"/>
    </row>
    <row r="86" spans="1:11" ht="24" customHeight="1" x14ac:dyDescent="0.2">
      <c r="A86" s="338" t="s">
        <v>446</v>
      </c>
      <c r="B86" s="340" t="s">
        <v>228</v>
      </c>
      <c r="C86" s="388">
        <v>0.30769000000000002</v>
      </c>
      <c r="D86" s="346" t="str">
        <f>IF(ISERROR(MATCH(FX_Rates[[#This Row],[ISO]],Summary!$H$8,0))," ",IF(MATCH(FX_Rates[[#This Row],[ISO]],Summary!$H$8,0),"Agency Currency"))</f>
        <v xml:space="preserve"> </v>
      </c>
      <c r="E86" s="346" t="str">
        <f>IF(ISERROR(MATCH(FX_Rates[[#This Row],[ISO]],Summary!$H$9,0))," ",IF(MATCH(FX_Rates[[#This Row],[ISO]],Summary!$H$9,0),"Post Prod. Currency"))</f>
        <v xml:space="preserve"> </v>
      </c>
      <c r="F86" s="321"/>
      <c r="G86" s="321"/>
      <c r="H86" s="321"/>
      <c r="I86" s="321"/>
      <c r="J86" s="321"/>
      <c r="K86" s="321"/>
    </row>
    <row r="87" spans="1:11" ht="24" customHeight="1" x14ac:dyDescent="0.2">
      <c r="A87" s="338" t="s">
        <v>447</v>
      </c>
      <c r="B87" s="340" t="s">
        <v>448</v>
      </c>
      <c r="C87" s="388">
        <v>1.9369999999999998E-2</v>
      </c>
      <c r="D87" s="346" t="str">
        <f>IF(ISERROR(MATCH(FX_Rates[[#This Row],[ISO]],Summary!$H$8,0))," ",IF(MATCH(FX_Rates[[#This Row],[ISO]],Summary!$H$8,0),"Agency Currency"))</f>
        <v xml:space="preserve"> </v>
      </c>
      <c r="E87" s="346" t="str">
        <f>IF(ISERROR(MATCH(FX_Rates[[#This Row],[ISO]],Summary!$H$9,0))," ",IF(MATCH(FX_Rates[[#This Row],[ISO]],Summary!$H$9,0),"Post Prod. Currency"))</f>
        <v xml:space="preserve"> </v>
      </c>
      <c r="F87" s="321"/>
      <c r="G87" s="321"/>
      <c r="H87" s="321"/>
      <c r="I87" s="321"/>
      <c r="J87" s="321"/>
      <c r="K87" s="321"/>
    </row>
    <row r="88" spans="1:11" ht="24" customHeight="1" x14ac:dyDescent="0.2">
      <c r="A88" s="338" t="s">
        <v>449</v>
      </c>
      <c r="B88" s="340" t="s">
        <v>11</v>
      </c>
      <c r="C88" s="388">
        <v>0.27372999999999997</v>
      </c>
      <c r="D88" s="346" t="str">
        <f>IF(ISERROR(MATCH(FX_Rates[[#This Row],[ISO]],Summary!$H$8,0))," ",IF(MATCH(FX_Rates[[#This Row],[ISO]],Summary!$H$8,0),"Agency Currency"))</f>
        <v xml:space="preserve"> </v>
      </c>
      <c r="E88" s="346" t="str">
        <f>IF(ISERROR(MATCH(FX_Rates[[#This Row],[ISO]],Summary!$H$9,0))," ",IF(MATCH(FX_Rates[[#This Row],[ISO]],Summary!$H$9,0),"Post Prod. Currency"))</f>
        <v xml:space="preserve"> </v>
      </c>
      <c r="F88" s="321"/>
      <c r="G88" s="321"/>
      <c r="H88" s="321"/>
      <c r="I88" s="321"/>
      <c r="J88" s="321"/>
      <c r="K88" s="321"/>
    </row>
    <row r="89" spans="1:11" ht="24" customHeight="1" x14ac:dyDescent="0.2">
      <c r="A89" s="338" t="s">
        <v>450</v>
      </c>
      <c r="B89" s="340" t="s">
        <v>451</v>
      </c>
      <c r="C89" s="388">
        <v>0.26324999999999998</v>
      </c>
      <c r="D89" s="346" t="str">
        <f>IF(ISERROR(MATCH(FX_Rates[[#This Row],[ISO]],Summary!$H$8,0))," ",IF(MATCH(FX_Rates[[#This Row],[ISO]],Summary!$H$8,0),"Agency Currency"))</f>
        <v xml:space="preserve"> </v>
      </c>
      <c r="E89" s="346" t="str">
        <f>IF(ISERROR(MATCH(FX_Rates[[#This Row],[ISO]],Summary!$H$9,0))," ",IF(MATCH(FX_Rates[[#This Row],[ISO]],Summary!$H$9,0),"Post Prod. Currency"))</f>
        <v xml:space="preserve"> </v>
      </c>
      <c r="F89" s="321"/>
      <c r="G89" s="321"/>
      <c r="H89" s="321"/>
      <c r="I89" s="321"/>
      <c r="J89" s="321"/>
      <c r="K89" s="321"/>
    </row>
    <row r="90" spans="1:11" ht="24" customHeight="1" x14ac:dyDescent="0.2">
      <c r="A90" s="338" t="s">
        <v>452</v>
      </c>
      <c r="B90" s="340" t="s">
        <v>196</v>
      </c>
      <c r="C90" s="388">
        <v>0.25295000000000001</v>
      </c>
      <c r="D90" s="346" t="str">
        <f>IF(ISERROR(MATCH(FX_Rates[[#This Row],[ISO]],Summary!$H$8,0))," ",IF(MATCH(FX_Rates[[#This Row],[ISO]],Summary!$H$8,0),"Agency Currency"))</f>
        <v xml:space="preserve"> </v>
      </c>
      <c r="E90" s="346" t="str">
        <f>IF(ISERROR(MATCH(FX_Rates[[#This Row],[ISO]],Summary!$H$9,0))," ",IF(MATCH(FX_Rates[[#This Row],[ISO]],Summary!$H$9,0),"Post Prod. Currency"))</f>
        <v xml:space="preserve"> </v>
      </c>
      <c r="F90" s="321"/>
      <c r="G90" s="321"/>
      <c r="H90" s="321"/>
      <c r="I90" s="321"/>
      <c r="J90" s="321"/>
      <c r="K90" s="321"/>
    </row>
    <row r="91" spans="1:11" ht="24" customHeight="1" x14ac:dyDescent="0.2">
      <c r="A91" s="338" t="s">
        <v>453</v>
      </c>
      <c r="B91" s="340" t="s">
        <v>199</v>
      </c>
      <c r="C91" s="388">
        <v>0.26666000000000001</v>
      </c>
      <c r="D91" s="346" t="str">
        <f>IF(ISERROR(MATCH(FX_Rates[[#This Row],[ISO]],Summary!$H$8,0))," ",IF(MATCH(FX_Rates[[#This Row],[ISO]],Summary!$H$8,0),"Agency Currency"))</f>
        <v xml:space="preserve"> </v>
      </c>
      <c r="E91" s="346" t="str">
        <f>IF(ISERROR(MATCH(FX_Rates[[#This Row],[ISO]],Summary!$H$9,0))," ",IF(MATCH(FX_Rates[[#This Row],[ISO]],Summary!$H$9,0),"Post Prod. Currency"))</f>
        <v xml:space="preserve"> </v>
      </c>
      <c r="F91" s="321"/>
      <c r="G91" s="321"/>
      <c r="H91" s="321"/>
      <c r="I91" s="321"/>
      <c r="J91" s="321"/>
      <c r="K91" s="321"/>
    </row>
    <row r="92" spans="1:11" ht="24" customHeight="1" x14ac:dyDescent="0.2">
      <c r="A92" s="338" t="s">
        <v>454</v>
      </c>
      <c r="B92" s="340" t="s">
        <v>455</v>
      </c>
      <c r="C92" s="388">
        <v>9.75E-3</v>
      </c>
      <c r="D92" s="346" t="str">
        <f>IF(ISERROR(MATCH(FX_Rates[[#This Row],[ISO]],Summary!$H$8,0))," ",IF(MATCH(FX_Rates[[#This Row],[ISO]],Summary!$H$8,0),"Agency Currency"))</f>
        <v xml:space="preserve"> </v>
      </c>
      <c r="E92" s="346" t="str">
        <f>IF(ISERROR(MATCH(FX_Rates[[#This Row],[ISO]],Summary!$H$9,0))," ",IF(MATCH(FX_Rates[[#This Row],[ISO]],Summary!$H$9,0),"Post Prod. Currency"))</f>
        <v xml:space="preserve"> </v>
      </c>
      <c r="F92" s="321"/>
      <c r="G92" s="321"/>
      <c r="H92" s="321"/>
      <c r="I92" s="321"/>
      <c r="J92" s="321"/>
      <c r="K92" s="321"/>
    </row>
    <row r="93" spans="1:11" ht="24" customHeight="1" x14ac:dyDescent="0.2">
      <c r="A93" s="338" t="s">
        <v>456</v>
      </c>
      <c r="B93" s="340" t="s">
        <v>457</v>
      </c>
      <c r="C93" s="388">
        <v>0.73485999999999996</v>
      </c>
      <c r="D93" s="346" t="str">
        <f>IF(ISERROR(MATCH(FX_Rates[[#This Row],[ISO]],Summary!$H$8,0))," ",IF(MATCH(FX_Rates[[#This Row],[ISO]],Summary!$H$8,0),"Agency Currency"))</f>
        <v xml:space="preserve"> </v>
      </c>
      <c r="E93" s="346" t="str">
        <f>IF(ISERROR(MATCH(FX_Rates[[#This Row],[ISO]],Summary!$H$9,0))," ",IF(MATCH(FX_Rates[[#This Row],[ISO]],Summary!$H$9,0),"Post Prod. Currency"))</f>
        <v xml:space="preserve"> </v>
      </c>
      <c r="F93" s="321"/>
      <c r="G93" s="321"/>
      <c r="H93" s="321"/>
      <c r="I93" s="321"/>
      <c r="J93" s="321"/>
      <c r="K93" s="321"/>
    </row>
    <row r="94" spans="1:11" ht="24" customHeight="1" x14ac:dyDescent="0.2">
      <c r="A94" s="338" t="s">
        <v>458</v>
      </c>
      <c r="B94" s="340" t="s">
        <v>459</v>
      </c>
      <c r="C94" s="388">
        <v>3.8620000000000002E-2</v>
      </c>
      <c r="D94" s="346" t="str">
        <f>IF(ISERROR(MATCH(FX_Rates[[#This Row],[ISO]],Summary!$H$8,0))," ",IF(MATCH(FX_Rates[[#This Row],[ISO]],Summary!$H$8,0),"Agency Currency"))</f>
        <v xml:space="preserve"> </v>
      </c>
      <c r="E94" s="346" t="str">
        <f>IF(ISERROR(MATCH(FX_Rates[[#This Row],[ISO]],Summary!$H$9,0))," ",IF(MATCH(FX_Rates[[#This Row],[ISO]],Summary!$H$9,0),"Post Prod. Currency"))</f>
        <v xml:space="preserve"> </v>
      </c>
      <c r="F94" s="321"/>
      <c r="G94" s="321"/>
      <c r="H94" s="321"/>
      <c r="I94" s="321"/>
      <c r="J94" s="321"/>
      <c r="K94" s="321"/>
    </row>
    <row r="95" spans="1:11" ht="24" customHeight="1" x14ac:dyDescent="0.2">
      <c r="A95" s="338" t="s">
        <v>460</v>
      </c>
      <c r="B95" s="340" t="s">
        <v>461</v>
      </c>
      <c r="C95" s="388">
        <v>4.8547800000000004E-3</v>
      </c>
      <c r="D95" s="346" t="str">
        <f>IF(ISERROR(MATCH(FX_Rates[[#This Row],[ISO]],Summary!$H$8,0))," ",IF(MATCH(FX_Rates[[#This Row],[ISO]],Summary!$H$8,0),"Agency Currency"))</f>
        <v xml:space="preserve"> </v>
      </c>
      <c r="E95" s="346" t="str">
        <f>IF(ISERROR(MATCH(FX_Rates[[#This Row],[ISO]],Summary!$H$9,0))," ",IF(MATCH(FX_Rates[[#This Row],[ISO]],Summary!$H$9,0),"Post Prod. Currency"))</f>
        <v xml:space="preserve"> </v>
      </c>
      <c r="F95" s="321"/>
      <c r="G95" s="321"/>
      <c r="H95" s="321"/>
      <c r="I95" s="321"/>
      <c r="J95" s="321"/>
      <c r="K95" s="321"/>
    </row>
    <row r="96" spans="1:11" ht="24" customHeight="1" x14ac:dyDescent="0.2">
      <c r="A96" s="338" t="s">
        <v>462</v>
      </c>
      <c r="B96" s="340" t="s">
        <v>12</v>
      </c>
      <c r="C96" s="388">
        <v>7.1160000000000001E-2</v>
      </c>
      <c r="D96" s="346" t="str">
        <f>IF(ISERROR(MATCH(FX_Rates[[#This Row],[ISO]],Summary!$H$8,0))," ",IF(MATCH(FX_Rates[[#This Row],[ISO]],Summary!$H$8,0),"Agency Currency"))</f>
        <v xml:space="preserve"> </v>
      </c>
      <c r="E96" s="346" t="str">
        <f>IF(ISERROR(MATCH(FX_Rates[[#This Row],[ISO]],Summary!$H$9,0))," ",IF(MATCH(FX_Rates[[#This Row],[ISO]],Summary!$H$9,0),"Post Prod. Currency"))</f>
        <v xml:space="preserve"> </v>
      </c>
      <c r="F96" s="321"/>
      <c r="G96" s="321"/>
      <c r="H96" s="321"/>
      <c r="I96" s="321"/>
      <c r="J96" s="321"/>
      <c r="K96" s="321"/>
    </row>
    <row r="97" spans="1:11" ht="24" customHeight="1" x14ac:dyDescent="0.2">
      <c r="A97" s="338" t="s">
        <v>463</v>
      </c>
      <c r="B97" s="340" t="s">
        <v>464</v>
      </c>
      <c r="C97" s="388">
        <v>8.9225999999999997E-4</v>
      </c>
      <c r="D97" s="346" t="str">
        <f>IF(ISERROR(MATCH(FX_Rates[[#This Row],[ISO]],Summary!$H$8,0))," ",IF(MATCH(FX_Rates[[#This Row],[ISO]],Summary!$H$8,0),"Agency Currency"))</f>
        <v xml:space="preserve"> </v>
      </c>
      <c r="E97" s="346" t="str">
        <f>IF(ISERROR(MATCH(FX_Rates[[#This Row],[ISO]],Summary!$H$9,0))," ",IF(MATCH(FX_Rates[[#This Row],[ISO]],Summary!$H$9,0),"Post Prod. Currency"))</f>
        <v xml:space="preserve"> </v>
      </c>
      <c r="F97" s="321"/>
      <c r="G97" s="321"/>
      <c r="H97" s="321"/>
      <c r="I97" s="321"/>
      <c r="J97" s="321"/>
      <c r="K97" s="321"/>
    </row>
    <row r="98" spans="1:11" ht="24" customHeight="1" x14ac:dyDescent="0.2">
      <c r="A98" s="338" t="s">
        <v>465</v>
      </c>
      <c r="B98" s="340" t="s">
        <v>466</v>
      </c>
      <c r="C98" s="388">
        <v>6.5100000000000002E-3</v>
      </c>
      <c r="D98" s="346" t="str">
        <f>IF(ISERROR(MATCH(FX_Rates[[#This Row],[ISO]],Summary!$H$8,0))," ",IF(MATCH(FX_Rates[[#This Row],[ISO]],Summary!$H$8,0),"Agency Currency"))</f>
        <v xml:space="preserve"> </v>
      </c>
      <c r="E98" s="346" t="str">
        <f>IF(ISERROR(MATCH(FX_Rates[[#This Row],[ISO]],Summary!$H$9,0))," ",IF(MATCH(FX_Rates[[#This Row],[ISO]],Summary!$H$9,0),"Post Prod. Currency"))</f>
        <v xml:space="preserve"> </v>
      </c>
      <c r="F98" s="321"/>
      <c r="G98" s="321"/>
      <c r="H98" s="321"/>
      <c r="I98" s="321"/>
      <c r="J98" s="321"/>
      <c r="K98" s="321"/>
    </row>
    <row r="99" spans="1:11" ht="24" customHeight="1" x14ac:dyDescent="0.2">
      <c r="A99" s="338" t="s">
        <v>467</v>
      </c>
      <c r="B99" s="340" t="s">
        <v>13</v>
      </c>
      <c r="C99" s="388">
        <v>0.11960999999999999</v>
      </c>
      <c r="D99" s="346" t="str">
        <f>IF(ISERROR(MATCH(FX_Rates[[#This Row],[ISO]],Summary!$H$8,0))," ",IF(MATCH(FX_Rates[[#This Row],[ISO]],Summary!$H$8,0),"Agency Currency"))</f>
        <v xml:space="preserve"> </v>
      </c>
      <c r="E99" s="346" t="str">
        <f>IF(ISERROR(MATCH(FX_Rates[[#This Row],[ISO]],Summary!$H$9,0))," ",IF(MATCH(FX_Rates[[#This Row],[ISO]],Summary!$H$9,0),"Post Prod. Currency"))</f>
        <v xml:space="preserve"> </v>
      </c>
      <c r="F99" s="321"/>
      <c r="G99" s="321"/>
      <c r="H99" s="321"/>
      <c r="I99" s="321"/>
      <c r="J99" s="321"/>
      <c r="K99" s="321"/>
    </row>
    <row r="100" spans="1:11" ht="24" customHeight="1" x14ac:dyDescent="0.2">
      <c r="A100" s="338" t="s">
        <v>468</v>
      </c>
      <c r="B100" s="340" t="s">
        <v>14</v>
      </c>
      <c r="C100" s="388">
        <v>1.0041199999999999</v>
      </c>
      <c r="D100" s="346" t="str">
        <f>IF(ISERROR(MATCH(FX_Rates[[#This Row],[ISO]],Summary!$H$8,0))," ",IF(MATCH(FX_Rates[[#This Row],[ISO]],Summary!$H$8,0),"Agency Currency"))</f>
        <v xml:space="preserve"> </v>
      </c>
      <c r="E100" s="346" t="str">
        <f>IF(ISERROR(MATCH(FX_Rates[[#This Row],[ISO]],Summary!$H$9,0))," ",IF(MATCH(FX_Rates[[#This Row],[ISO]],Summary!$H$9,0),"Post Prod. Currency"))</f>
        <v xml:space="preserve"> </v>
      </c>
      <c r="F100" s="321"/>
      <c r="G100" s="321"/>
      <c r="H100" s="321"/>
      <c r="I100" s="321"/>
      <c r="J100" s="321"/>
      <c r="K100" s="321"/>
    </row>
    <row r="101" spans="1:11" ht="24" customHeight="1" x14ac:dyDescent="0.2">
      <c r="A101" s="338" t="s">
        <v>469</v>
      </c>
      <c r="B101" s="340" t="s">
        <v>470</v>
      </c>
      <c r="C101" s="388">
        <v>4.6699999999999997E-3</v>
      </c>
      <c r="D101" s="346" t="str">
        <f>IF(ISERROR(MATCH(FX_Rates[[#This Row],[ISO]],Summary!$H$8,0))," ",IF(MATCH(FX_Rates[[#This Row],[ISO]],Summary!$H$8,0),"Agency Currency"))</f>
        <v xml:space="preserve"> </v>
      </c>
      <c r="E101" s="346" t="str">
        <f>IF(ISERROR(MATCH(FX_Rates[[#This Row],[ISO]],Summary!$H$9,0))," ",IF(MATCH(FX_Rates[[#This Row],[ISO]],Summary!$H$9,0),"Post Prod. Currency"))</f>
        <v xml:space="preserve"> </v>
      </c>
      <c r="F101" s="321"/>
      <c r="G101" s="321"/>
      <c r="H101" s="321"/>
      <c r="I101" s="321"/>
      <c r="J101" s="321"/>
      <c r="K101" s="321"/>
    </row>
    <row r="102" spans="1:11" ht="24" customHeight="1" x14ac:dyDescent="0.2">
      <c r="A102" s="338" t="s">
        <v>471</v>
      </c>
      <c r="B102" s="340" t="s">
        <v>472</v>
      </c>
      <c r="C102" s="388">
        <v>3.3160000000000002E-2</v>
      </c>
      <c r="D102" s="346" t="str">
        <f>IF(ISERROR(MATCH(FX_Rates[[#This Row],[ISO]],Summary!$H$8,0))," ",IF(MATCH(FX_Rates[[#This Row],[ISO]],Summary!$H$8,0),"Agency Currency"))</f>
        <v xml:space="preserve"> </v>
      </c>
      <c r="E102" s="346" t="str">
        <f>IF(ISERROR(MATCH(FX_Rates[[#This Row],[ISO]],Summary!$H$9,0))," ",IF(MATCH(FX_Rates[[#This Row],[ISO]],Summary!$H$9,0),"Post Prod. Currency"))</f>
        <v xml:space="preserve"> </v>
      </c>
      <c r="F102" s="321"/>
      <c r="G102" s="321"/>
      <c r="H102" s="321"/>
      <c r="I102" s="321"/>
      <c r="J102" s="321"/>
      <c r="K102" s="321"/>
    </row>
    <row r="103" spans="1:11" ht="24" customHeight="1" x14ac:dyDescent="0.2">
      <c r="A103" s="338" t="s">
        <v>473</v>
      </c>
      <c r="B103" s="340" t="s">
        <v>474</v>
      </c>
      <c r="C103" s="388">
        <v>4.4508999999999998E-4</v>
      </c>
      <c r="D103" s="346" t="str">
        <f>IF(ISERROR(MATCH(FX_Rates[[#This Row],[ISO]],Summary!$H$8,0))," ",IF(MATCH(FX_Rates[[#This Row],[ISO]],Summary!$H$8,0),"Agency Currency"))</f>
        <v xml:space="preserve"> </v>
      </c>
      <c r="E103" s="346" t="str">
        <f>IF(ISERROR(MATCH(FX_Rates[[#This Row],[ISO]],Summary!$H$9,0))," ",IF(MATCH(FX_Rates[[#This Row],[ISO]],Summary!$H$9,0),"Post Prod. Currency"))</f>
        <v xml:space="preserve"> </v>
      </c>
      <c r="F103" s="321"/>
      <c r="G103" s="321"/>
      <c r="H103" s="321"/>
      <c r="I103" s="321"/>
      <c r="J103" s="321"/>
      <c r="K103" s="321"/>
    </row>
    <row r="104" spans="1:11" ht="24" customHeight="1" x14ac:dyDescent="0.2">
      <c r="A104" s="338" t="s">
        <v>475</v>
      </c>
      <c r="B104" s="340" t="s">
        <v>476</v>
      </c>
      <c r="C104" s="388">
        <v>2.9940000000000001E-2</v>
      </c>
      <c r="D104" s="346" t="str">
        <f>IF(ISERROR(MATCH(FX_Rates[[#This Row],[ISO]],Summary!$H$8,0))," ",IF(MATCH(FX_Rates[[#This Row],[ISO]],Summary!$H$8,0),"Agency Currency"))</f>
        <v xml:space="preserve"> </v>
      </c>
      <c r="E104" s="346" t="str">
        <f>IF(ISERROR(MATCH(FX_Rates[[#This Row],[ISO]],Summary!$H$9,0))," ",IF(MATCH(FX_Rates[[#This Row],[ISO]],Summary!$H$9,0),"Post Prod. Currency"))</f>
        <v xml:space="preserve"> </v>
      </c>
      <c r="F104" s="321"/>
      <c r="G104" s="321"/>
      <c r="H104" s="321"/>
      <c r="I104" s="321"/>
      <c r="J104" s="321"/>
      <c r="K104" s="321"/>
    </row>
    <row r="105" spans="1:11" ht="24" customHeight="1" x14ac:dyDescent="0.2">
      <c r="A105" s="338" t="s">
        <v>477</v>
      </c>
      <c r="B105" s="340" t="s">
        <v>214</v>
      </c>
      <c r="C105" s="388">
        <v>0.39689000000000002</v>
      </c>
      <c r="D105" s="346" t="str">
        <f>IF(ISERROR(MATCH(FX_Rates[[#This Row],[ISO]],Summary!$H$8,0))," ",IF(MATCH(FX_Rates[[#This Row],[ISO]],Summary!$H$8,0),"Agency Currency"))</f>
        <v xml:space="preserve"> </v>
      </c>
      <c r="E105" s="346" t="str">
        <f>IF(ISERROR(MATCH(FX_Rates[[#This Row],[ISO]],Summary!$H$9,0))," ",IF(MATCH(FX_Rates[[#This Row],[ISO]],Summary!$H$9,0),"Post Prod. Currency"))</f>
        <v xml:space="preserve"> </v>
      </c>
      <c r="F105" s="321"/>
      <c r="G105" s="321"/>
      <c r="H105" s="321"/>
      <c r="I105" s="321"/>
      <c r="J105" s="321"/>
      <c r="K105" s="321"/>
    </row>
    <row r="106" spans="1:11" ht="24" customHeight="1" x14ac:dyDescent="0.2">
      <c r="A106" s="338" t="s">
        <v>478</v>
      </c>
      <c r="B106" s="340" t="s">
        <v>195</v>
      </c>
      <c r="C106" s="388">
        <v>0.26458999999999999</v>
      </c>
      <c r="D106" s="346" t="str">
        <f>IF(ISERROR(MATCH(FX_Rates[[#This Row],[ISO]],Summary!$H$8,0))," ",IF(MATCH(FX_Rates[[#This Row],[ISO]],Summary!$H$8,0),"Agency Currency"))</f>
        <v xml:space="preserve"> </v>
      </c>
      <c r="E106" s="346" t="str">
        <f>IF(ISERROR(MATCH(FX_Rates[[#This Row],[ISO]],Summary!$H$9,0))," ",IF(MATCH(FX_Rates[[#This Row],[ISO]],Summary!$H$9,0),"Post Prod. Currency"))</f>
        <v xml:space="preserve"> </v>
      </c>
      <c r="F106" s="321"/>
      <c r="G106" s="321"/>
      <c r="H106" s="321"/>
      <c r="I106" s="321"/>
      <c r="J106" s="321"/>
      <c r="K106" s="321"/>
    </row>
    <row r="107" spans="1:11" ht="24" customHeight="1" x14ac:dyDescent="0.2">
      <c r="A107" s="338" t="s">
        <v>479</v>
      </c>
      <c r="B107" s="340" t="s">
        <v>480</v>
      </c>
      <c r="C107" s="388">
        <v>2.7398E-4</v>
      </c>
      <c r="D107" s="346" t="str">
        <f>IF(ISERROR(MATCH(FX_Rates[[#This Row],[ISO]],Summary!$H$8,0))," ",IF(MATCH(FX_Rates[[#This Row],[ISO]],Summary!$H$8,0),"Agency Currency"))</f>
        <v xml:space="preserve"> </v>
      </c>
      <c r="E107" s="346" t="str">
        <f>IF(ISERROR(MATCH(FX_Rates[[#This Row],[ISO]],Summary!$H$9,0))," ",IF(MATCH(FX_Rates[[#This Row],[ISO]],Summary!$H$9,0),"Post Prod. Currency"))</f>
        <v xml:space="preserve"> </v>
      </c>
      <c r="F107" s="321"/>
      <c r="G107" s="321"/>
      <c r="H107" s="321"/>
      <c r="I107" s="321"/>
      <c r="J107" s="321"/>
      <c r="K107" s="321"/>
    </row>
    <row r="108" spans="1:11" ht="24" customHeight="1" x14ac:dyDescent="0.2">
      <c r="A108" s="338" t="s">
        <v>481</v>
      </c>
      <c r="B108" s="340" t="s">
        <v>202</v>
      </c>
      <c r="C108" s="388">
        <v>3.7269999999999998E-2</v>
      </c>
      <c r="D108" s="346" t="str">
        <f>IF(ISERROR(MATCH(FX_Rates[[#This Row],[ISO]],Summary!$H$8,0))," ",IF(MATCH(FX_Rates[[#This Row],[ISO]],Summary!$H$8,0),"Agency Currency"))</f>
        <v xml:space="preserve"> </v>
      </c>
      <c r="E108" s="346" t="str">
        <f>IF(ISERROR(MATCH(FX_Rates[[#This Row],[ISO]],Summary!$H$9,0))," ",IF(MATCH(FX_Rates[[#This Row],[ISO]],Summary!$H$9,0),"Post Prod. Currency"))</f>
        <v xml:space="preserve"> </v>
      </c>
      <c r="F108" s="321"/>
      <c r="G108" s="321"/>
      <c r="H108" s="321"/>
      <c r="I108" s="321"/>
      <c r="J108" s="321"/>
      <c r="K108" s="321"/>
    </row>
    <row r="109" spans="1:11" ht="24" customHeight="1" x14ac:dyDescent="0.2">
      <c r="A109" s="338" t="s">
        <v>482</v>
      </c>
      <c r="B109" s="340" t="s">
        <v>229</v>
      </c>
      <c r="C109" s="388">
        <v>3.424E-2</v>
      </c>
      <c r="D109" s="346" t="str">
        <f>IF(ISERROR(MATCH(FX_Rates[[#This Row],[ISO]],Summary!$H$8,0))," ",IF(MATCH(FX_Rates[[#This Row],[ISO]],Summary!$H$8,0),"Agency Currency"))</f>
        <v xml:space="preserve"> </v>
      </c>
      <c r="E109" s="346" t="str">
        <f>IF(ISERROR(MATCH(FX_Rates[[#This Row],[ISO]],Summary!$H$9,0))," ",IF(MATCH(FX_Rates[[#This Row],[ISO]],Summary!$H$9,0),"Post Prod. Currency"))</f>
        <v xml:space="preserve"> </v>
      </c>
      <c r="F109" s="321"/>
      <c r="G109" s="321"/>
      <c r="H109" s="321"/>
      <c r="I109" s="321"/>
      <c r="J109" s="321"/>
      <c r="K109" s="321"/>
    </row>
    <row r="110" spans="1:11" ht="24" customHeight="1" x14ac:dyDescent="0.2">
      <c r="A110" s="338" t="s">
        <v>483</v>
      </c>
      <c r="B110" s="340" t="s">
        <v>198</v>
      </c>
      <c r="C110" s="388">
        <v>0.27226</v>
      </c>
      <c r="D110" s="346" t="str">
        <f>IF(ISERROR(MATCH(FX_Rates[[#This Row],[ISO]],Summary!$H$8,0))," ",IF(MATCH(FX_Rates[[#This Row],[ISO]],Summary!$H$8,0),"Agency Currency"))</f>
        <v xml:space="preserve"> </v>
      </c>
      <c r="E110" s="346" t="str">
        <f>IF(ISERROR(MATCH(FX_Rates[[#This Row],[ISO]],Summary!$H$9,0))," ",IF(MATCH(FX_Rates[[#This Row],[ISO]],Summary!$H$9,0),"Post Prod. Currency"))</f>
        <v xml:space="preserve"> </v>
      </c>
      <c r="F110" s="321"/>
      <c r="G110" s="321"/>
      <c r="H110" s="321"/>
      <c r="I110" s="321"/>
      <c r="J110" s="321"/>
      <c r="K110" s="321"/>
    </row>
    <row r="111" spans="1:11" ht="24" customHeight="1" x14ac:dyDescent="0.2">
      <c r="A111" s="338" t="s">
        <v>484</v>
      </c>
      <c r="B111" s="340" t="s">
        <v>485</v>
      </c>
      <c r="C111" s="388">
        <v>1.2379000000000001E-4</v>
      </c>
      <c r="D111" s="346" t="str">
        <f>IF(ISERROR(MATCH(FX_Rates[[#This Row],[ISO]],Summary!$H$8,0))," ",IF(MATCH(FX_Rates[[#This Row],[ISO]],Summary!$H$8,0),"Agency Currency"))</f>
        <v xml:space="preserve"> </v>
      </c>
      <c r="E111" s="346" t="str">
        <f>IF(ISERROR(MATCH(FX_Rates[[#This Row],[ISO]],Summary!$H$9,0))," ",IF(MATCH(FX_Rates[[#This Row],[ISO]],Summary!$H$9,0),"Post Prod. Currency"))</f>
        <v xml:space="preserve"> </v>
      </c>
      <c r="F111" s="321"/>
      <c r="G111" s="321"/>
      <c r="H111" s="321"/>
      <c r="I111" s="321"/>
      <c r="J111" s="321"/>
      <c r="K111" s="321"/>
    </row>
    <row r="112" spans="1:11" ht="24" customHeight="1" x14ac:dyDescent="0.2">
      <c r="A112" s="338" t="s">
        <v>486</v>
      </c>
      <c r="B112" s="340" t="s">
        <v>231</v>
      </c>
      <c r="C112" s="388">
        <v>2.9999999999999999E-7</v>
      </c>
      <c r="D112" s="346" t="str">
        <f>IF(ISERROR(MATCH(FX_Rates[[#This Row],[ISO]],Summary!$H$8,0))," ",IF(MATCH(FX_Rates[[#This Row],[ISO]],Summary!$H$8,0),"Agency Currency"))</f>
        <v xml:space="preserve"> </v>
      </c>
      <c r="E112" s="346" t="str">
        <f>IF(ISERROR(MATCH(FX_Rates[[#This Row],[ISO]],Summary!$H$9,0))," ",IF(MATCH(FX_Rates[[#This Row],[ISO]],Summary!$H$9,0),"Post Prod. Currency"))</f>
        <v xml:space="preserve"> </v>
      </c>
      <c r="F112" s="321"/>
      <c r="G112" s="321"/>
      <c r="H112" s="321"/>
      <c r="I112" s="321"/>
      <c r="J112" s="321"/>
      <c r="K112" s="321"/>
    </row>
    <row r="113" spans="1:11" ht="24" customHeight="1" x14ac:dyDescent="0.2">
      <c r="A113" s="338" t="s">
        <v>487</v>
      </c>
      <c r="B113" s="340" t="s">
        <v>230</v>
      </c>
      <c r="C113" s="388">
        <v>2.9999999999999997E-4</v>
      </c>
      <c r="D113" s="346" t="str">
        <f>IF(ISERROR(MATCH(FX_Rates[[#This Row],[ISO]],Summary!$H$8,0))," ",IF(MATCH(FX_Rates[[#This Row],[ISO]],Summary!$H$8,0),"Agency Currency"))</f>
        <v xml:space="preserve"> </v>
      </c>
      <c r="E113" s="346" t="str">
        <f>IF(ISERROR(MATCH(FX_Rates[[#This Row],[ISO]],Summary!$H$9,0))," ",IF(MATCH(FX_Rates[[#This Row],[ISO]],Summary!$H$9,0),"Post Prod. Currency"))</f>
        <v xml:space="preserve"> </v>
      </c>
      <c r="F113" s="321"/>
      <c r="G113" s="321"/>
      <c r="H113" s="321"/>
      <c r="I113" s="321"/>
      <c r="J113" s="321"/>
      <c r="K113" s="321"/>
    </row>
    <row r="114" spans="1:11" ht="24" customHeight="1" x14ac:dyDescent="0.2">
      <c r="A114" s="338" t="s">
        <v>488</v>
      </c>
      <c r="B114" s="340" t="s">
        <v>489</v>
      </c>
      <c r="C114" s="388">
        <v>4.4020000000000002E-5</v>
      </c>
      <c r="D114" s="346" t="str">
        <f>IF(ISERROR(MATCH(FX_Rates[[#This Row],[ISO]],Summary!$H$8,0))," ",IF(MATCH(FX_Rates[[#This Row],[ISO]],Summary!$H$8,0),"Agency Currency"))</f>
        <v xml:space="preserve"> </v>
      </c>
      <c r="E114" s="346" t="str">
        <f>IF(ISERROR(MATCH(FX_Rates[[#This Row],[ISO]],Summary!$H$9,0))," ",IF(MATCH(FX_Rates[[#This Row],[ISO]],Summary!$H$9,0),"Post Prod. Currency"))</f>
        <v xml:space="preserve"> </v>
      </c>
      <c r="F114" s="321"/>
      <c r="G114" s="321"/>
      <c r="H114" s="321"/>
      <c r="I114" s="321"/>
      <c r="J114" s="321"/>
      <c r="K114" s="321"/>
    </row>
    <row r="115" spans="1:11" ht="24" customHeight="1" x14ac:dyDescent="0.2">
      <c r="A115" s="338" t="s">
        <v>490</v>
      </c>
      <c r="B115" s="340" t="s">
        <v>491</v>
      </c>
      <c r="C115" s="388">
        <v>3.9956799999999997E-3</v>
      </c>
      <c r="D115" s="346" t="str">
        <f>IF(ISERROR(MATCH(FX_Rates[[#This Row],[ISO]],Summary!$H$8,0))," ",IF(MATCH(FX_Rates[[#This Row],[ISO]],Summary!$H$8,0),"Agency Currency"))</f>
        <v xml:space="preserve"> </v>
      </c>
      <c r="E115" s="346" t="str">
        <f>IF(ISERROR(MATCH(FX_Rates[[#This Row],[ISO]],Summary!$H$9,0))," ",IF(MATCH(FX_Rates[[#This Row],[ISO]],Summary!$H$9,0),"Post Prod. Currency"))</f>
        <v xml:space="preserve"> </v>
      </c>
      <c r="F115" s="321"/>
      <c r="G115" s="321"/>
      <c r="H115" s="321"/>
      <c r="I115" s="321"/>
      <c r="J115" s="321"/>
      <c r="K115" s="321"/>
    </row>
    <row r="116" spans="1:11" ht="24" customHeight="1" x14ac:dyDescent="0.2">
      <c r="A116" s="382"/>
      <c r="B116" s="383"/>
      <c r="C116" s="384"/>
      <c r="D116" s="385"/>
      <c r="E116" s="385"/>
      <c r="F116" s="321"/>
      <c r="G116" s="321"/>
      <c r="H116" s="321"/>
      <c r="I116" s="321"/>
      <c r="J116" s="321"/>
      <c r="K116" s="321"/>
    </row>
    <row r="117" spans="1:11" ht="24" customHeight="1" x14ac:dyDescent="0.2">
      <c r="A117" s="382"/>
      <c r="B117" s="383"/>
      <c r="C117" s="384"/>
      <c r="D117" s="385"/>
      <c r="E117" s="385"/>
      <c r="F117" s="321"/>
      <c r="G117" s="321"/>
      <c r="H117" s="321"/>
      <c r="I117" s="321"/>
      <c r="J117" s="321"/>
      <c r="K117" s="321"/>
    </row>
    <row r="118" spans="1:11" ht="24" customHeight="1" x14ac:dyDescent="0.2">
      <c r="A118" s="382"/>
      <c r="B118" s="383"/>
      <c r="C118" s="384"/>
      <c r="D118" s="385"/>
      <c r="E118" s="385"/>
      <c r="F118" s="321"/>
      <c r="G118" s="321"/>
      <c r="H118" s="321"/>
      <c r="I118" s="321"/>
      <c r="J118" s="321"/>
      <c r="K118" s="321"/>
    </row>
    <row r="119" spans="1:11" ht="24" customHeight="1" x14ac:dyDescent="0.2">
      <c r="A119" s="382"/>
      <c r="B119" s="383"/>
      <c r="C119" s="384"/>
      <c r="D119" s="385"/>
      <c r="E119" s="385"/>
      <c r="F119" s="321"/>
      <c r="G119" s="321"/>
      <c r="H119" s="321"/>
      <c r="I119" s="321"/>
      <c r="J119" s="321"/>
      <c r="K119" s="321"/>
    </row>
    <row r="120" spans="1:11" ht="15.75" x14ac:dyDescent="0.2">
      <c r="A120" s="382"/>
      <c r="B120" s="383"/>
      <c r="C120" s="384"/>
      <c r="D120" s="385"/>
      <c r="E120" s="385"/>
      <c r="F120" s="321"/>
      <c r="G120" s="321"/>
      <c r="H120" s="321"/>
      <c r="I120" s="321"/>
      <c r="J120" s="321"/>
    </row>
    <row r="121" spans="1:11" ht="15.75" hidden="1" x14ac:dyDescent="0.2">
      <c r="A121" s="382"/>
      <c r="B121" s="383"/>
      <c r="C121" s="384"/>
      <c r="D121" s="385"/>
      <c r="E121" s="385"/>
      <c r="F121" s="321"/>
      <c r="G121" s="321"/>
      <c r="H121" s="321"/>
      <c r="I121" s="321"/>
      <c r="J121" s="321"/>
    </row>
    <row r="122" spans="1:11" ht="15.75" hidden="1" x14ac:dyDescent="0.2">
      <c r="A122" s="382"/>
      <c r="B122" s="383"/>
      <c r="C122" s="384"/>
      <c r="D122" s="385"/>
      <c r="E122" s="385"/>
      <c r="F122" s="321"/>
      <c r="G122" s="321"/>
      <c r="H122" s="321"/>
      <c r="I122" s="321"/>
    </row>
    <row r="123" spans="1:11" ht="15.75" hidden="1" x14ac:dyDescent="0.2">
      <c r="A123" s="382"/>
      <c r="B123" s="383"/>
      <c r="C123" s="384"/>
      <c r="D123" s="385"/>
      <c r="E123" s="385"/>
    </row>
    <row r="124" spans="1:11" ht="15.75" hidden="1" x14ac:dyDescent="0.2">
      <c r="A124" s="382"/>
      <c r="B124" s="383"/>
      <c r="C124" s="384"/>
      <c r="D124" s="385"/>
      <c r="E124" s="385"/>
    </row>
    <row r="125" spans="1:11" ht="15.75" hidden="1" x14ac:dyDescent="0.2">
      <c r="A125" s="382"/>
      <c r="B125" s="383"/>
      <c r="C125" s="384"/>
      <c r="D125" s="385"/>
      <c r="E125" s="385"/>
    </row>
    <row r="126" spans="1:11" ht="15.75" hidden="1" x14ac:dyDescent="0.2">
      <c r="A126" s="382"/>
      <c r="B126" s="383"/>
      <c r="C126" s="384"/>
      <c r="D126" s="385"/>
      <c r="E126" s="385"/>
    </row>
    <row r="127" spans="1:11" ht="15.75" hidden="1" x14ac:dyDescent="0.2">
      <c r="A127" s="382"/>
      <c r="B127" s="383"/>
      <c r="C127" s="384"/>
      <c r="D127" s="385"/>
      <c r="E127" s="385"/>
    </row>
    <row r="128" spans="1:11" ht="15.75" hidden="1" x14ac:dyDescent="0.2">
      <c r="A128" s="382"/>
      <c r="B128" s="383"/>
      <c r="C128" s="384"/>
      <c r="D128" s="385"/>
      <c r="E128" s="385"/>
    </row>
    <row r="129" spans="1:5" ht="15.75" hidden="1" x14ac:dyDescent="0.2">
      <c r="A129" s="382"/>
      <c r="B129" s="383"/>
      <c r="C129" s="384"/>
      <c r="D129" s="385"/>
      <c r="E129" s="385"/>
    </row>
    <row r="130" spans="1:5" ht="15.75" hidden="1" x14ac:dyDescent="0.2">
      <c r="A130" s="382"/>
      <c r="B130" s="383"/>
      <c r="C130" s="384"/>
      <c r="D130" s="385"/>
      <c r="E130" s="385"/>
    </row>
    <row r="131" spans="1:5" ht="15.75" hidden="1" x14ac:dyDescent="0.2">
      <c r="A131" s="382"/>
      <c r="B131" s="383"/>
      <c r="C131" s="384"/>
      <c r="D131" s="385"/>
      <c r="E131" s="385"/>
    </row>
    <row r="132" spans="1:5" ht="15.75" hidden="1" x14ac:dyDescent="0.2">
      <c r="A132" s="382"/>
      <c r="B132" s="383"/>
      <c r="C132" s="384"/>
      <c r="D132" s="385"/>
      <c r="E132" s="385"/>
    </row>
    <row r="133" spans="1:5" ht="15.75" hidden="1" x14ac:dyDescent="0.2">
      <c r="A133" s="382"/>
      <c r="B133" s="383"/>
      <c r="C133" s="384"/>
      <c r="D133" s="385"/>
      <c r="E133" s="385"/>
    </row>
    <row r="134" spans="1:5" ht="15.75" hidden="1" x14ac:dyDescent="0.2">
      <c r="A134" s="382"/>
      <c r="B134" s="383"/>
      <c r="C134" s="384"/>
      <c r="D134" s="385"/>
      <c r="E134" s="385"/>
    </row>
    <row r="135" spans="1:5" ht="15.75" hidden="1" x14ac:dyDescent="0.2">
      <c r="A135" s="382"/>
      <c r="B135" s="383"/>
      <c r="C135" s="384"/>
      <c r="D135" s="385"/>
      <c r="E135" s="385"/>
    </row>
    <row r="136" spans="1:5" ht="15.75" hidden="1" x14ac:dyDescent="0.2">
      <c r="A136" s="382"/>
      <c r="B136" s="383"/>
      <c r="C136" s="384"/>
      <c r="D136" s="385"/>
      <c r="E136" s="385"/>
    </row>
    <row r="137" spans="1:5" ht="15.75" hidden="1" x14ac:dyDescent="0.2">
      <c r="A137" s="382"/>
      <c r="B137" s="383"/>
      <c r="C137" s="384"/>
      <c r="D137" s="385"/>
      <c r="E137" s="385"/>
    </row>
    <row r="138" spans="1:5" ht="15.75" hidden="1" x14ac:dyDescent="0.2">
      <c r="A138" s="382"/>
      <c r="B138" s="383"/>
      <c r="C138" s="384"/>
      <c r="D138" s="385"/>
      <c r="E138" s="385"/>
    </row>
    <row r="139" spans="1:5" ht="15.75" hidden="1" x14ac:dyDescent="0.2">
      <c r="A139" s="382"/>
      <c r="B139" s="383"/>
      <c r="C139" s="384"/>
      <c r="D139" s="385"/>
      <c r="E139" s="385"/>
    </row>
    <row r="140" spans="1:5" ht="15.75" hidden="1" x14ac:dyDescent="0.2">
      <c r="A140" s="382"/>
      <c r="B140" s="383"/>
      <c r="C140" s="384"/>
      <c r="D140" s="385"/>
      <c r="E140" s="385"/>
    </row>
    <row r="141" spans="1:5" ht="15.75" hidden="1" x14ac:dyDescent="0.2">
      <c r="A141" s="382"/>
      <c r="B141" s="383"/>
      <c r="C141" s="384"/>
      <c r="D141" s="385"/>
      <c r="E141" s="385"/>
    </row>
    <row r="142" spans="1:5" ht="15.75" hidden="1" x14ac:dyDescent="0.2">
      <c r="A142" s="382"/>
      <c r="B142" s="383"/>
      <c r="C142" s="384"/>
      <c r="D142" s="385"/>
      <c r="E142" s="385"/>
    </row>
    <row r="143" spans="1:5" ht="15.75" hidden="1" x14ac:dyDescent="0.2">
      <c r="A143" s="382"/>
      <c r="B143" s="383"/>
      <c r="C143" s="384"/>
      <c r="D143" s="385"/>
      <c r="E143" s="385"/>
    </row>
    <row r="144" spans="1:5" ht="15.75" hidden="1" x14ac:dyDescent="0.2">
      <c r="A144" s="382"/>
      <c r="B144" s="383"/>
      <c r="C144" s="384"/>
      <c r="D144" s="385"/>
      <c r="E144" s="385"/>
    </row>
    <row r="145" spans="1:5" ht="15.75" hidden="1" x14ac:dyDescent="0.2">
      <c r="A145" s="382"/>
      <c r="B145" s="383"/>
      <c r="C145" s="384"/>
      <c r="D145" s="385"/>
      <c r="E145" s="385"/>
    </row>
    <row r="146" spans="1:5" ht="15.75" hidden="1" x14ac:dyDescent="0.2">
      <c r="A146" s="382"/>
      <c r="B146" s="383"/>
      <c r="C146" s="384"/>
      <c r="D146" s="385"/>
      <c r="E146" s="385"/>
    </row>
    <row r="147" spans="1:5" ht="15.75" hidden="1" x14ac:dyDescent="0.2">
      <c r="A147" s="382"/>
      <c r="B147" s="383"/>
      <c r="C147" s="384"/>
      <c r="D147" s="385"/>
      <c r="E147" s="385"/>
    </row>
    <row r="148" spans="1:5" ht="15.75" hidden="1" x14ac:dyDescent="0.2">
      <c r="A148" s="382"/>
      <c r="B148" s="383"/>
      <c r="C148" s="384"/>
      <c r="D148" s="385"/>
      <c r="E148" s="385"/>
    </row>
    <row r="149" spans="1:5" ht="15.75" hidden="1" x14ac:dyDescent="0.2">
      <c r="A149" s="382"/>
      <c r="B149" s="383"/>
      <c r="C149" s="384"/>
      <c r="D149" s="385"/>
      <c r="E149" s="385"/>
    </row>
    <row r="150" spans="1:5" ht="15.75" hidden="1" x14ac:dyDescent="0.2">
      <c r="A150" s="382"/>
      <c r="B150" s="383"/>
      <c r="C150" s="384"/>
      <c r="D150" s="385"/>
      <c r="E150" s="385"/>
    </row>
    <row r="151" spans="1:5" ht="15.75" hidden="1" x14ac:dyDescent="0.2">
      <c r="A151" s="382"/>
      <c r="B151" s="383"/>
      <c r="C151" s="384"/>
      <c r="D151" s="385"/>
      <c r="E151" s="385"/>
    </row>
    <row r="152" spans="1:5" ht="15.75" hidden="1" x14ac:dyDescent="0.2">
      <c r="A152" s="382"/>
      <c r="B152" s="383"/>
      <c r="C152" s="384"/>
      <c r="D152" s="385"/>
      <c r="E152" s="385"/>
    </row>
    <row r="153" spans="1:5" ht="15.75" hidden="1" x14ac:dyDescent="0.2">
      <c r="A153" s="382"/>
      <c r="B153" s="383"/>
      <c r="C153" s="384"/>
      <c r="D153" s="385"/>
      <c r="E153" s="385"/>
    </row>
    <row r="154" spans="1:5" ht="15.75" hidden="1" x14ac:dyDescent="0.2">
      <c r="A154" s="382"/>
      <c r="B154" s="383"/>
      <c r="C154" s="384"/>
      <c r="D154" s="385"/>
      <c r="E154" s="385"/>
    </row>
    <row r="155" spans="1:5" ht="15.75" hidden="1" x14ac:dyDescent="0.2">
      <c r="A155" s="382"/>
      <c r="B155" s="383"/>
      <c r="C155" s="384"/>
      <c r="D155" s="385"/>
      <c r="E155" s="385"/>
    </row>
    <row r="156" spans="1:5" ht="15.75" hidden="1" x14ac:dyDescent="0.2">
      <c r="A156" s="382"/>
      <c r="B156" s="383"/>
      <c r="C156" s="384"/>
      <c r="D156" s="385"/>
      <c r="E156" s="385"/>
    </row>
    <row r="157" spans="1:5" ht="15.75" hidden="1" x14ac:dyDescent="0.2">
      <c r="A157" s="382"/>
      <c r="B157" s="383"/>
      <c r="C157" s="384"/>
      <c r="D157" s="385"/>
      <c r="E157" s="385"/>
    </row>
    <row r="158" spans="1:5" ht="15.75" hidden="1" x14ac:dyDescent="0.2">
      <c r="A158" s="382"/>
      <c r="B158" s="383"/>
      <c r="C158" s="384"/>
      <c r="D158" s="385"/>
      <c r="E158" s="385"/>
    </row>
    <row r="159" spans="1:5" ht="15.75" hidden="1" x14ac:dyDescent="0.2">
      <c r="A159" s="382"/>
      <c r="B159" s="383"/>
      <c r="C159" s="384"/>
      <c r="D159" s="385"/>
      <c r="E159" s="385"/>
    </row>
    <row r="160" spans="1:5" ht="15.75" hidden="1" x14ac:dyDescent="0.2">
      <c r="A160" s="382"/>
      <c r="B160" s="383"/>
      <c r="C160" s="384"/>
      <c r="D160" s="385"/>
      <c r="E160" s="385"/>
    </row>
    <row r="161" spans="1:5" ht="15.75" hidden="1" x14ac:dyDescent="0.2">
      <c r="A161" s="382"/>
      <c r="B161" s="383"/>
      <c r="C161" s="384"/>
      <c r="D161" s="385"/>
      <c r="E161" s="385"/>
    </row>
    <row r="162" spans="1:5" ht="15.75" hidden="1" x14ac:dyDescent="0.2">
      <c r="A162" s="382"/>
      <c r="B162" s="383"/>
      <c r="C162" s="384"/>
      <c r="D162" s="385"/>
      <c r="E162" s="385"/>
    </row>
    <row r="163" spans="1:5" ht="15.75" hidden="1" x14ac:dyDescent="0.2">
      <c r="A163" s="382"/>
      <c r="B163" s="383"/>
      <c r="C163" s="384"/>
      <c r="D163" s="385"/>
      <c r="E163" s="385"/>
    </row>
    <row r="164" spans="1:5" ht="15.75" hidden="1" x14ac:dyDescent="0.2">
      <c r="A164" s="382"/>
      <c r="B164" s="383"/>
      <c r="C164" s="384"/>
      <c r="D164" s="385"/>
      <c r="E164" s="385"/>
    </row>
    <row r="165" spans="1:5" ht="15.75" hidden="1" x14ac:dyDescent="0.2">
      <c r="A165" s="382"/>
      <c r="B165" s="383"/>
      <c r="C165" s="384"/>
      <c r="D165" s="385"/>
      <c r="E165" s="385"/>
    </row>
    <row r="166" spans="1:5" ht="15.75" hidden="1" x14ac:dyDescent="0.2">
      <c r="A166" s="382"/>
      <c r="B166" s="383"/>
      <c r="C166" s="384"/>
      <c r="D166" s="385"/>
      <c r="E166" s="385"/>
    </row>
    <row r="167" spans="1:5" ht="15.75" hidden="1" x14ac:dyDescent="0.2">
      <c r="A167" s="382"/>
      <c r="B167" s="383"/>
      <c r="C167" s="384"/>
      <c r="D167" s="385"/>
      <c r="E167" s="385"/>
    </row>
    <row r="168" spans="1:5" ht="15.75" hidden="1" x14ac:dyDescent="0.2">
      <c r="A168" s="382"/>
      <c r="B168" s="383"/>
      <c r="C168" s="384"/>
      <c r="D168" s="385"/>
      <c r="E168" s="385"/>
    </row>
    <row r="169" spans="1:5" ht="15.75" hidden="1" x14ac:dyDescent="0.2">
      <c r="A169" s="382"/>
      <c r="B169" s="383"/>
      <c r="C169" s="384"/>
      <c r="D169" s="385"/>
      <c r="E169" s="385"/>
    </row>
    <row r="170" spans="1:5" hidden="1" x14ac:dyDescent="0.2">
      <c r="A170" s="335"/>
      <c r="B170" s="321"/>
      <c r="C170" s="321"/>
      <c r="D170" s="321"/>
      <c r="E170" s="321"/>
    </row>
    <row r="171" spans="1:5" hidden="1" x14ac:dyDescent="0.2">
      <c r="A171" s="321"/>
      <c r="B171" s="321"/>
      <c r="C171" s="321"/>
      <c r="D171" s="321"/>
      <c r="E171" s="321"/>
    </row>
    <row r="172" spans="1:5" hidden="1" x14ac:dyDescent="0.2">
      <c r="A172" s="321"/>
      <c r="B172" s="321"/>
      <c r="C172" s="321"/>
      <c r="D172" s="321"/>
      <c r="E172" s="321"/>
    </row>
  </sheetData>
  <sheetProtection algorithmName="SHA-512" hashValue="/4yUilts9zuX+TRWZrcFcVo6QyfHTL+xKYbUV5ZarkkWYPhM74XDGX7k8u+VEQXORfw+5pWsezdjJPskI+reWw==" saltValue="EZ1/H4tyujr0xhtATQ+iZw==" spinCount="100000" sheet="1" selectLockedCells="1"/>
  <mergeCells count="6">
    <mergeCell ref="G7:M23"/>
    <mergeCell ref="A1:C1"/>
    <mergeCell ref="D1:F1"/>
    <mergeCell ref="G1:N1"/>
    <mergeCell ref="D3:N3"/>
    <mergeCell ref="G5:N5"/>
  </mergeCells>
  <phoneticPr fontId="0" type="noConversion"/>
  <dataValidations count="1">
    <dataValidation type="decimal" operator="greaterThanOrEqual" allowBlank="1" showErrorMessage="1" errorTitle="Please Enter a Numerical Value" error="Text is not accepted, this field will only accept numerical values, please update your input." sqref="C8:C169">
      <formula1>0</formula1>
    </dataValidation>
  </dataValidations>
  <printOptions horizontalCentered="1"/>
  <pageMargins left="0.19" right="0.17" top="0.42" bottom="0.5" header="0.26" footer="0.25"/>
  <pageSetup paperSize="9" scale="53" orientation="portrait" blackAndWhite="1" horizontalDpi="300" verticalDpi="300" r:id="rId1"/>
  <headerFooter alignWithMargins="0">
    <oddHeader>&amp;L&amp;A&amp;CEpcats Release 3.0&amp;RPage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49"/>
  <sheetViews>
    <sheetView showGridLines="0" topLeftCell="A28" zoomScale="90" zoomScaleNormal="90" workbookViewId="0">
      <selection activeCell="H9" sqref="H9"/>
    </sheetView>
  </sheetViews>
  <sheetFormatPr defaultColWidth="0" defaultRowHeight="15.75" zeroHeight="1" x14ac:dyDescent="0.2"/>
  <cols>
    <col min="1" max="1" width="5.42578125" style="296" customWidth="1"/>
    <col min="2" max="2" width="8.140625" style="296" customWidth="1"/>
    <col min="3" max="3" width="45.42578125" style="296" customWidth="1"/>
    <col min="4" max="4" width="11.85546875" style="296" customWidth="1"/>
    <col min="5" max="5" width="36.85546875" style="296" bestFit="1" customWidth="1"/>
    <col min="6" max="6" width="22.85546875" style="296" customWidth="1"/>
    <col min="7" max="7" width="5" style="296" customWidth="1"/>
    <col min="8" max="8" width="28.42578125" style="297" customWidth="1"/>
    <col min="9" max="9" width="23.42578125" style="297" customWidth="1"/>
    <col min="10" max="10" width="23.7109375" style="296" customWidth="1"/>
    <col min="11" max="11" width="5.42578125" style="296" customWidth="1"/>
    <col min="12" max="12" width="11.42578125" style="296" customWidth="1"/>
    <col min="13" max="47" width="0" style="296" hidden="1" customWidth="1"/>
    <col min="48" max="16384" width="11.42578125" style="296" hidden="1"/>
  </cols>
  <sheetData>
    <row r="1" spans="1:11" s="6" customFormat="1" ht="21" customHeight="1" x14ac:dyDescent="0.2">
      <c r="A1" s="1"/>
      <c r="B1" s="2" t="s">
        <v>287</v>
      </c>
      <c r="C1" s="3"/>
      <c r="D1" s="3"/>
      <c r="E1" s="3"/>
      <c r="F1" s="3"/>
      <c r="G1" s="3"/>
      <c r="H1" s="4"/>
      <c r="I1" s="4"/>
      <c r="J1" s="5"/>
      <c r="K1" s="1"/>
    </row>
    <row r="2" spans="1:11" s="6" customFormat="1" ht="21" customHeight="1" x14ac:dyDescent="0.2">
      <c r="A2" s="1"/>
      <c r="B2" s="7" t="s">
        <v>288</v>
      </c>
      <c r="C2" s="8"/>
      <c r="D2" s="8"/>
      <c r="E2" s="8"/>
      <c r="F2" s="8"/>
      <c r="G2" s="8"/>
      <c r="H2" s="9"/>
      <c r="I2" s="9"/>
      <c r="J2" s="10"/>
      <c r="K2" s="1"/>
    </row>
    <row r="3" spans="1:11" s="16" customFormat="1" ht="36" x14ac:dyDescent="0.35">
      <c r="A3" s="11"/>
      <c r="B3" s="12" t="s">
        <v>233</v>
      </c>
      <c r="C3" s="13"/>
      <c r="D3" s="13"/>
      <c r="E3" s="13"/>
      <c r="F3" s="13"/>
      <c r="G3" s="13"/>
      <c r="H3" s="14"/>
      <c r="I3" s="14"/>
      <c r="J3" s="15"/>
      <c r="K3" s="11"/>
    </row>
    <row r="4" spans="1:11" s="16" customFormat="1" ht="15" x14ac:dyDescent="0.2">
      <c r="A4" s="11"/>
      <c r="B4" s="11"/>
      <c r="C4" s="11"/>
      <c r="D4" s="11"/>
      <c r="E4" s="11"/>
      <c r="F4" s="11"/>
      <c r="G4" s="11"/>
      <c r="H4" s="17"/>
      <c r="I4" s="17"/>
      <c r="J4" s="17"/>
      <c r="K4" s="11"/>
    </row>
    <row r="5" spans="1:11" s="295" customFormat="1" ht="27.75" customHeight="1" x14ac:dyDescent="0.2">
      <c r="A5" s="18"/>
      <c r="B5" s="22" t="s">
        <v>234</v>
      </c>
      <c r="C5" s="23"/>
      <c r="D5" s="413"/>
      <c r="E5" s="414"/>
      <c r="F5" s="414"/>
      <c r="G5" s="414"/>
      <c r="H5" s="414"/>
      <c r="I5" s="414"/>
      <c r="J5" s="415"/>
      <c r="K5" s="18"/>
    </row>
    <row r="6" spans="1:11" s="21" customFormat="1" ht="27.75" customHeight="1" x14ac:dyDescent="0.2">
      <c r="A6" s="18"/>
      <c r="B6" s="19"/>
      <c r="C6" s="19"/>
      <c r="D6" s="19"/>
      <c r="E6" s="19"/>
      <c r="F6" s="19"/>
      <c r="G6" s="19"/>
      <c r="H6" s="20"/>
      <c r="I6" s="20"/>
      <c r="J6" s="20"/>
      <c r="K6" s="18"/>
    </row>
    <row r="7" spans="1:11" s="21" customFormat="1" ht="27.75" customHeight="1" x14ac:dyDescent="0.2">
      <c r="A7" s="18"/>
      <c r="B7" s="22" t="s">
        <v>18</v>
      </c>
      <c r="C7" s="23"/>
      <c r="D7" s="425"/>
      <c r="E7" s="426"/>
      <c r="F7" s="22" t="s">
        <v>16</v>
      </c>
      <c r="G7" s="23"/>
      <c r="H7" s="419"/>
      <c r="I7" s="420"/>
      <c r="J7" s="421"/>
      <c r="K7" s="18"/>
    </row>
    <row r="8" spans="1:11" s="21" customFormat="1" ht="27.75" customHeight="1" x14ac:dyDescent="0.2">
      <c r="A8" s="18"/>
      <c r="B8" s="24" t="s">
        <v>17</v>
      </c>
      <c r="C8" s="25"/>
      <c r="D8" s="425"/>
      <c r="E8" s="426"/>
      <c r="F8" s="26" t="s">
        <v>235</v>
      </c>
      <c r="G8" s="27"/>
      <c r="H8" s="348" t="s">
        <v>4</v>
      </c>
      <c r="I8" s="28" t="s">
        <v>19</v>
      </c>
      <c r="J8" s="390">
        <f>INDEX(FX_Rates[Rate],MATCH(H8,FX_Rates[ISO],0))</f>
        <v>1</v>
      </c>
      <c r="K8" s="18"/>
    </row>
    <row r="9" spans="1:11" s="21" customFormat="1" ht="27.75" customHeight="1" x14ac:dyDescent="0.2">
      <c r="A9" s="18"/>
      <c r="B9" s="29" t="s">
        <v>289</v>
      </c>
      <c r="C9" s="30"/>
      <c r="D9" s="425"/>
      <c r="E9" s="426"/>
      <c r="F9" s="31" t="s">
        <v>236</v>
      </c>
      <c r="G9" s="32"/>
      <c r="H9" s="348" t="s">
        <v>4</v>
      </c>
      <c r="I9" s="33" t="s">
        <v>19</v>
      </c>
      <c r="J9" s="390">
        <f>INDEX(FX_Rates[Rate],MATCH(H9,FX_Rates[ISO],0))</f>
        <v>1</v>
      </c>
      <c r="K9" s="18"/>
    </row>
    <row r="10" spans="1:11" s="21" customFormat="1" ht="27.75" customHeight="1" x14ac:dyDescent="0.3">
      <c r="A10" s="18"/>
      <c r="B10" s="34" t="s">
        <v>237</v>
      </c>
      <c r="C10" s="35"/>
      <c r="D10" s="425"/>
      <c r="E10" s="426"/>
      <c r="F10" s="19"/>
      <c r="G10" s="19"/>
      <c r="H10" s="20"/>
      <c r="I10" s="20"/>
      <c r="J10" s="20"/>
      <c r="K10" s="18"/>
    </row>
    <row r="11" spans="1:11" s="21" customFormat="1" ht="27.75" customHeight="1" x14ac:dyDescent="0.3">
      <c r="A11" s="18"/>
      <c r="B11" s="34" t="s">
        <v>238</v>
      </c>
      <c r="C11" s="35"/>
      <c r="D11" s="425"/>
      <c r="E11" s="426"/>
      <c r="F11" s="19"/>
      <c r="G11" s="19"/>
      <c r="H11" s="20"/>
      <c r="I11" s="20"/>
      <c r="J11" s="20"/>
      <c r="K11" s="18"/>
    </row>
    <row r="12" spans="1:11" s="21" customFormat="1" ht="27.75" customHeight="1" x14ac:dyDescent="0.2">
      <c r="A12" s="18"/>
      <c r="B12" s="19"/>
      <c r="C12" s="19"/>
      <c r="D12" s="19"/>
      <c r="E12" s="19"/>
      <c r="F12" s="19"/>
      <c r="G12" s="19"/>
      <c r="H12" s="20"/>
      <c r="I12" s="20"/>
      <c r="J12" s="20"/>
      <c r="K12" s="18"/>
    </row>
    <row r="13" spans="1:11" s="21" customFormat="1" ht="27.75" customHeight="1" x14ac:dyDescent="0.2">
      <c r="A13" s="18"/>
      <c r="B13" s="29" t="s">
        <v>239</v>
      </c>
      <c r="C13" s="30"/>
      <c r="D13" s="422"/>
      <c r="E13" s="423"/>
      <c r="F13" s="423"/>
      <c r="G13" s="423"/>
      <c r="H13" s="423"/>
      <c r="I13" s="423"/>
      <c r="J13" s="424"/>
      <c r="K13" s="18"/>
    </row>
    <row r="14" spans="1:11" s="21" customFormat="1" ht="23.25" customHeight="1" x14ac:dyDescent="0.2">
      <c r="A14" s="18"/>
      <c r="B14" s="19"/>
      <c r="C14" s="19"/>
      <c r="D14" s="19"/>
      <c r="E14" s="19"/>
      <c r="F14" s="19"/>
      <c r="G14" s="19"/>
      <c r="H14" s="20"/>
      <c r="I14" s="20"/>
      <c r="J14" s="20"/>
      <c r="K14" s="18"/>
    </row>
    <row r="15" spans="1:11" s="21" customFormat="1" ht="23.25" customHeight="1" x14ac:dyDescent="0.2">
      <c r="A15" s="18"/>
      <c r="B15" s="36"/>
      <c r="C15" s="36"/>
      <c r="D15" s="36"/>
      <c r="E15" s="36"/>
      <c r="F15" s="37"/>
      <c r="G15" s="37"/>
      <c r="H15" s="361" t="s">
        <v>240</v>
      </c>
      <c r="I15" s="362" t="s">
        <v>22</v>
      </c>
      <c r="J15" s="361" t="s">
        <v>20</v>
      </c>
      <c r="K15" s="18"/>
    </row>
    <row r="16" spans="1:11" s="44" customFormat="1" ht="23.25" customHeight="1" x14ac:dyDescent="0.2">
      <c r="A16" s="11"/>
      <c r="B16" s="38" t="s">
        <v>241</v>
      </c>
      <c r="C16" s="39"/>
      <c r="D16" s="39"/>
      <c r="E16" s="349" t="s">
        <v>275</v>
      </c>
      <c r="F16" s="350" t="s">
        <v>276</v>
      </c>
      <c r="G16" s="37"/>
      <c r="H16" s="41" t="str">
        <f>H9</f>
        <v>USD</v>
      </c>
      <c r="I16" s="42" t="str">
        <f>$H$8</f>
        <v>USD</v>
      </c>
      <c r="J16" s="43" t="s">
        <v>4</v>
      </c>
      <c r="K16" s="11"/>
    </row>
    <row r="17" spans="1:47" s="44" customFormat="1" ht="32.25" customHeight="1" x14ac:dyDescent="0.2">
      <c r="A17" s="11"/>
      <c r="B17" s="45" t="s">
        <v>23</v>
      </c>
      <c r="C17" s="46" t="s">
        <v>242</v>
      </c>
      <c r="D17" s="46"/>
      <c r="E17" s="351" t="s">
        <v>264</v>
      </c>
      <c r="F17" s="352" t="s">
        <v>301</v>
      </c>
      <c r="G17" s="37"/>
      <c r="H17" s="392">
        <f>'Bid Details PP'!N39</f>
        <v>0</v>
      </c>
      <c r="I17" s="392">
        <f>(H17*PostCurrency)/AgencyCurrency</f>
        <v>0</v>
      </c>
      <c r="J17" s="392">
        <f>I17*AgencyCurrency</f>
        <v>0</v>
      </c>
      <c r="K17" s="11"/>
    </row>
    <row r="18" spans="1:47" s="44" customFormat="1" ht="29.25" customHeight="1" x14ac:dyDescent="0.2">
      <c r="A18" s="11"/>
      <c r="B18" s="7" t="s">
        <v>24</v>
      </c>
      <c r="C18" s="48" t="s">
        <v>243</v>
      </c>
      <c r="D18" s="48"/>
      <c r="E18" s="353" t="s">
        <v>265</v>
      </c>
      <c r="F18" s="354" t="s">
        <v>302</v>
      </c>
      <c r="G18" s="37"/>
      <c r="H18" s="392">
        <f>'Bid Details PP'!N63</f>
        <v>0</v>
      </c>
      <c r="I18" s="392">
        <f>(H18*PostCurrency)/AgencyCurrency</f>
        <v>0</v>
      </c>
      <c r="J18" s="392">
        <f>I18*AgencyCurrency</f>
        <v>0</v>
      </c>
      <c r="K18" s="11"/>
    </row>
    <row r="19" spans="1:47" s="44" customFormat="1" ht="29.25" customHeight="1" x14ac:dyDescent="0.2">
      <c r="A19" s="11"/>
      <c r="B19" s="7" t="s">
        <v>25</v>
      </c>
      <c r="C19" s="48" t="s">
        <v>26</v>
      </c>
      <c r="D19" s="48"/>
      <c r="E19" s="353" t="s">
        <v>266</v>
      </c>
      <c r="F19" s="355" t="s">
        <v>303</v>
      </c>
      <c r="G19" s="37"/>
      <c r="H19" s="392">
        <f>'Bid Details PP'!N83+'Bid Details PP'!N106</f>
        <v>0</v>
      </c>
      <c r="I19" s="392">
        <f>(H19*PostCurrency)/AgencyCurrency</f>
        <v>0</v>
      </c>
      <c r="J19" s="392">
        <f>I19*AgencyCurrency</f>
        <v>0</v>
      </c>
      <c r="K19" s="11"/>
    </row>
    <row r="20" spans="1:47" s="44" customFormat="1" ht="29.25" customHeight="1" x14ac:dyDescent="0.2">
      <c r="A20" s="11"/>
      <c r="B20" s="7" t="s">
        <v>27</v>
      </c>
      <c r="C20" s="48" t="s">
        <v>244</v>
      </c>
      <c r="D20" s="48"/>
      <c r="E20" s="353" t="s">
        <v>267</v>
      </c>
      <c r="F20" s="354" t="s">
        <v>304</v>
      </c>
      <c r="G20" s="37"/>
      <c r="H20" s="392">
        <f>'Bid Details PP'!N94</f>
        <v>0</v>
      </c>
      <c r="I20" s="392">
        <f>(H20*PostCurrency)/AgencyCurrency</f>
        <v>0</v>
      </c>
      <c r="J20" s="392">
        <f>I20*AgencyCurrency</f>
        <v>0</v>
      </c>
      <c r="K20" s="11"/>
    </row>
    <row r="21" spans="1:47" s="44" customFormat="1" ht="29.25" customHeight="1" x14ac:dyDescent="0.2">
      <c r="A21" s="11"/>
      <c r="B21" s="49" t="s">
        <v>28</v>
      </c>
      <c r="C21" s="50" t="s">
        <v>246</v>
      </c>
      <c r="D21" s="50"/>
      <c r="E21" s="356" t="s">
        <v>268</v>
      </c>
      <c r="F21" s="357" t="s">
        <v>305</v>
      </c>
      <c r="G21" s="37"/>
      <c r="H21" s="392">
        <f>'Bid Details PP'!H111</f>
        <v>0</v>
      </c>
      <c r="I21" s="392">
        <f>(H21*PostCurrency)/AgencyCurrency</f>
        <v>0</v>
      </c>
      <c r="J21" s="392">
        <f>I21*AgencyCurrency</f>
        <v>0</v>
      </c>
      <c r="K21" s="11"/>
    </row>
    <row r="22" spans="1:47" s="44" customFormat="1" ht="29.25" customHeight="1" x14ac:dyDescent="0.2">
      <c r="A22" s="18"/>
      <c r="B22" s="51" t="s">
        <v>247</v>
      </c>
      <c r="C22" s="39"/>
      <c r="D22" s="39"/>
      <c r="E22" s="39"/>
      <c r="F22" s="40"/>
      <c r="G22" s="37"/>
      <c r="H22" s="393">
        <f>SUM(H17:H21)</f>
        <v>0</v>
      </c>
      <c r="I22" s="393">
        <f>SUM(I17:I21)</f>
        <v>0</v>
      </c>
      <c r="J22" s="393">
        <f>SUM(J17:J21)</f>
        <v>0</v>
      </c>
      <c r="K22" s="18"/>
    </row>
    <row r="23" spans="1:47" s="21" customFormat="1" ht="15" customHeight="1" x14ac:dyDescent="0.2">
      <c r="A23" s="18"/>
      <c r="B23" s="19"/>
      <c r="C23" s="19"/>
      <c r="D23" s="19"/>
      <c r="E23" s="19"/>
      <c r="F23" s="19"/>
      <c r="G23" s="19"/>
      <c r="H23" s="20"/>
      <c r="I23" s="20"/>
      <c r="J23" s="20"/>
      <c r="K23" s="18"/>
    </row>
    <row r="24" spans="1:47" s="44" customFormat="1" ht="29.25" customHeight="1" x14ac:dyDescent="0.2">
      <c r="A24" s="11"/>
      <c r="B24" s="52" t="s">
        <v>248</v>
      </c>
      <c r="C24" s="53"/>
      <c r="D24" s="53"/>
      <c r="E24" s="53"/>
      <c r="F24" s="54"/>
      <c r="G24" s="37"/>
      <c r="H24" s="42" t="str">
        <f>$H$8</f>
        <v>USD</v>
      </c>
      <c r="I24" s="42" t="str">
        <f>$H$8</f>
        <v>USD</v>
      </c>
      <c r="J24" s="43" t="s">
        <v>4</v>
      </c>
      <c r="K24" s="11"/>
    </row>
    <row r="25" spans="1:47" s="44" customFormat="1" ht="29.25" customHeight="1" x14ac:dyDescent="0.2">
      <c r="A25" s="11"/>
      <c r="B25" s="45" t="s">
        <v>261</v>
      </c>
      <c r="C25" s="46" t="s">
        <v>250</v>
      </c>
      <c r="D25" s="46"/>
      <c r="E25" s="351" t="s">
        <v>269</v>
      </c>
      <c r="F25" s="358" t="s">
        <v>306</v>
      </c>
      <c r="G25" s="37"/>
      <c r="H25" s="392">
        <f>'Bid Details PP'!N165</f>
        <v>0</v>
      </c>
      <c r="I25" s="392">
        <f>(H25*AgencyCurrency)/AgencyCurrency</f>
        <v>0</v>
      </c>
      <c r="J25" s="392">
        <f>I25*AgencyCurrency</f>
        <v>0</v>
      </c>
      <c r="K25" s="11"/>
    </row>
    <row r="26" spans="1:47" s="44" customFormat="1" ht="29.25" customHeight="1" x14ac:dyDescent="0.2">
      <c r="A26" s="11"/>
      <c r="B26" s="7" t="s">
        <v>262</v>
      </c>
      <c r="C26" s="48" t="s">
        <v>251</v>
      </c>
      <c r="D26" s="48"/>
      <c r="E26" s="353" t="s">
        <v>270</v>
      </c>
      <c r="F26" s="359" t="s">
        <v>307</v>
      </c>
      <c r="G26" s="37"/>
      <c r="H26" s="392">
        <f>'Bid Details PP'!N194</f>
        <v>0</v>
      </c>
      <c r="I26" s="392">
        <f>(H26*AgencyCurrency)/AgencyCurrency</f>
        <v>0</v>
      </c>
      <c r="J26" s="392">
        <f>I26*AgencyCurrency</f>
        <v>0</v>
      </c>
      <c r="K26" s="11"/>
    </row>
    <row r="27" spans="1:47" s="44" customFormat="1" ht="29.25" customHeight="1" x14ac:dyDescent="0.2">
      <c r="A27" s="11"/>
      <c r="B27" s="7" t="s">
        <v>249</v>
      </c>
      <c r="C27" s="48" t="s">
        <v>245</v>
      </c>
      <c r="D27" s="48"/>
      <c r="E27" s="353" t="s">
        <v>290</v>
      </c>
      <c r="F27" s="359" t="s">
        <v>308</v>
      </c>
      <c r="G27" s="37"/>
      <c r="H27" s="392">
        <f>'Bid Details PP'!N183</f>
        <v>0</v>
      </c>
      <c r="I27" s="392">
        <f>(H27*AgencyCurrency)/AgencyCurrency</f>
        <v>0</v>
      </c>
      <c r="J27" s="392">
        <f>I27*AgencyCurrency</f>
        <v>0</v>
      </c>
      <c r="K27" s="11"/>
    </row>
    <row r="28" spans="1:47" s="44" customFormat="1" ht="29.25" customHeight="1" x14ac:dyDescent="0.2">
      <c r="A28" s="11"/>
      <c r="B28" s="7" t="s">
        <v>279</v>
      </c>
      <c r="C28" s="48" t="s">
        <v>278</v>
      </c>
      <c r="D28" s="48"/>
      <c r="E28" s="353" t="s">
        <v>277</v>
      </c>
      <c r="F28" s="359" t="s">
        <v>309</v>
      </c>
      <c r="G28" s="37"/>
      <c r="H28" s="392">
        <f>'Bid Details PP'!N154</f>
        <v>0</v>
      </c>
      <c r="I28" s="392">
        <f>(H28*AgencyCurrency)/AgencyCurrency</f>
        <v>0</v>
      </c>
      <c r="J28" s="392">
        <f>I28*AgencyCurrency</f>
        <v>0</v>
      </c>
      <c r="K28" s="11"/>
    </row>
    <row r="29" spans="1:47" s="44" customFormat="1" ht="29.25" customHeight="1" x14ac:dyDescent="0.2">
      <c r="A29" s="18"/>
      <c r="B29" s="52" t="s">
        <v>252</v>
      </c>
      <c r="C29" s="53"/>
      <c r="D29" s="53"/>
      <c r="E29" s="53"/>
      <c r="F29" s="54"/>
      <c r="G29" s="37"/>
      <c r="H29" s="393">
        <f>SUM(H25:H28)</f>
        <v>0</v>
      </c>
      <c r="I29" s="393">
        <f>SUM(I25:I28)</f>
        <v>0</v>
      </c>
      <c r="J29" s="393">
        <f>SUM(J25:J28)</f>
        <v>0</v>
      </c>
      <c r="K29" s="18"/>
    </row>
    <row r="30" spans="1:47" s="21" customFormat="1" ht="15" customHeight="1" x14ac:dyDescent="0.2">
      <c r="A30" s="18"/>
      <c r="B30" s="19"/>
      <c r="C30" s="19"/>
      <c r="D30" s="19"/>
      <c r="E30" s="19"/>
      <c r="F30" s="19"/>
      <c r="G30" s="19"/>
      <c r="H30" s="20"/>
      <c r="I30" s="20"/>
      <c r="J30" s="20"/>
      <c r="K30" s="18"/>
    </row>
    <row r="31" spans="1:47" s="58" customFormat="1" ht="29.25" customHeight="1" x14ac:dyDescent="0.2">
      <c r="A31" s="11"/>
      <c r="B31" s="55" t="s">
        <v>253</v>
      </c>
      <c r="C31" s="56"/>
      <c r="D31" s="56"/>
      <c r="E31" s="56"/>
      <c r="F31" s="57"/>
      <c r="G31" s="37"/>
      <c r="H31" s="42" t="str">
        <f>$H$8</f>
        <v>USD</v>
      </c>
      <c r="I31" s="42" t="str">
        <f>$H$8</f>
        <v>USD</v>
      </c>
      <c r="J31" s="43" t="s">
        <v>4</v>
      </c>
      <c r="K31" s="11"/>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row>
    <row r="32" spans="1:47" s="59" customFormat="1" ht="29.25" customHeight="1" x14ac:dyDescent="0.2">
      <c r="A32" s="18"/>
      <c r="B32" s="45" t="s">
        <v>36</v>
      </c>
      <c r="C32" s="46"/>
      <c r="D32" s="46"/>
      <c r="E32" s="351" t="s">
        <v>271</v>
      </c>
      <c r="F32" s="358" t="s">
        <v>310</v>
      </c>
      <c r="G32" s="37"/>
      <c r="H32" s="392">
        <f>'Bid Details PP'!N174</f>
        <v>0</v>
      </c>
      <c r="I32" s="392">
        <f>(H32*AgencyCurrency)/AgencyCurrency</f>
        <v>0</v>
      </c>
      <c r="J32" s="392">
        <f>I32*AgencyCurrency</f>
        <v>0</v>
      </c>
      <c r="K32" s="18"/>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row>
    <row r="33" spans="1:47" s="21" customFormat="1" ht="15" customHeight="1" x14ac:dyDescent="0.2">
      <c r="A33" s="18"/>
      <c r="B33" s="19"/>
      <c r="C33" s="19"/>
      <c r="D33" s="19"/>
      <c r="E33" s="19"/>
      <c r="F33" s="19"/>
      <c r="G33" s="19"/>
      <c r="H33" s="20"/>
      <c r="I33" s="20"/>
      <c r="J33" s="20"/>
      <c r="K33" s="18"/>
    </row>
    <row r="34" spans="1:47" s="59" customFormat="1" ht="29.25" customHeight="1" x14ac:dyDescent="0.2">
      <c r="A34" s="11"/>
      <c r="B34" s="60" t="s">
        <v>259</v>
      </c>
      <c r="C34" s="61"/>
      <c r="D34" s="61"/>
      <c r="E34" s="61"/>
      <c r="F34" s="62"/>
      <c r="G34" s="37"/>
      <c r="H34" s="42" t="str">
        <f>$H$8</f>
        <v>USD</v>
      </c>
      <c r="I34" s="42" t="str">
        <f>$H$8</f>
        <v>USD</v>
      </c>
      <c r="J34" s="43" t="s">
        <v>4</v>
      </c>
      <c r="K34" s="11"/>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row>
    <row r="35" spans="1:47" s="44" customFormat="1" ht="29.25" customHeight="1" x14ac:dyDescent="0.2">
      <c r="A35" s="18"/>
      <c r="B35" s="45" t="s">
        <v>254</v>
      </c>
      <c r="C35" s="46"/>
      <c r="D35" s="46"/>
      <c r="E35" s="351" t="s">
        <v>291</v>
      </c>
      <c r="F35" s="360" t="s">
        <v>260</v>
      </c>
      <c r="G35" s="37"/>
      <c r="H35" s="394">
        <v>0</v>
      </c>
      <c r="I35" s="392">
        <f>(H35*AgencyCurrency)/AgencyCurrency</f>
        <v>0</v>
      </c>
      <c r="J35" s="392">
        <f>I35*AgencyCurrency</f>
        <v>0</v>
      </c>
      <c r="K35" s="18"/>
    </row>
    <row r="36" spans="1:47" s="21" customFormat="1" ht="15" customHeight="1" x14ac:dyDescent="0.2">
      <c r="A36" s="18"/>
      <c r="B36" s="19"/>
      <c r="C36" s="19"/>
      <c r="D36" s="19"/>
      <c r="E36" s="19"/>
      <c r="F36" s="19"/>
      <c r="G36" s="19"/>
      <c r="H36" s="20"/>
      <c r="I36" s="20"/>
      <c r="J36" s="20"/>
      <c r="K36" s="18"/>
    </row>
    <row r="37" spans="1:47" s="44" customFormat="1" ht="29.25" customHeight="1" x14ac:dyDescent="0.2">
      <c r="A37" s="11"/>
      <c r="B37" s="63" t="s">
        <v>255</v>
      </c>
      <c r="C37" s="64"/>
      <c r="D37" s="64"/>
      <c r="E37" s="64"/>
      <c r="F37" s="65"/>
      <c r="G37" s="37"/>
      <c r="H37" s="66"/>
      <c r="I37" s="42" t="str">
        <f>$H$8</f>
        <v>USD</v>
      </c>
      <c r="J37" s="43" t="s">
        <v>4</v>
      </c>
      <c r="K37" s="11"/>
    </row>
    <row r="38" spans="1:47" s="44" customFormat="1" ht="29.25" customHeight="1" x14ac:dyDescent="0.2">
      <c r="A38" s="18"/>
      <c r="B38" s="363" t="s">
        <v>256</v>
      </c>
      <c r="C38" s="46"/>
      <c r="D38" s="46"/>
      <c r="E38" s="351" t="s">
        <v>272</v>
      </c>
      <c r="F38" s="360"/>
      <c r="G38" s="37"/>
      <c r="H38" s="67"/>
      <c r="I38" s="395">
        <f>I22+I29+I32+I35</f>
        <v>0</v>
      </c>
      <c r="J38" s="395">
        <f>J22+J29+J32+J35</f>
        <v>0</v>
      </c>
      <c r="K38" s="18"/>
    </row>
    <row r="39" spans="1:47" s="21" customFormat="1" ht="15" customHeight="1" x14ac:dyDescent="0.2">
      <c r="A39" s="18"/>
      <c r="B39" s="19"/>
      <c r="C39" s="19"/>
      <c r="D39" s="19"/>
      <c r="E39" s="19"/>
      <c r="F39" s="19"/>
      <c r="G39" s="19"/>
      <c r="H39" s="20"/>
      <c r="I39" s="20"/>
      <c r="J39" s="20"/>
      <c r="K39" s="18"/>
    </row>
    <row r="40" spans="1:47" s="44" customFormat="1" ht="29.25" customHeight="1" x14ac:dyDescent="0.2">
      <c r="A40" s="18"/>
      <c r="B40" s="416" t="s">
        <v>263</v>
      </c>
      <c r="C40" s="417"/>
      <c r="D40" s="417"/>
      <c r="E40" s="417"/>
      <c r="F40" s="417"/>
      <c r="G40" s="417"/>
      <c r="H40" s="417"/>
      <c r="I40" s="417"/>
      <c r="J40" s="418"/>
      <c r="K40" s="18"/>
    </row>
    <row r="41" spans="1:47" s="21" customFormat="1" ht="15" customHeight="1" x14ac:dyDescent="0.2">
      <c r="A41" s="18"/>
      <c r="B41" s="19"/>
      <c r="C41" s="19"/>
      <c r="D41" s="19"/>
      <c r="E41" s="19"/>
      <c r="F41" s="19"/>
      <c r="G41" s="19"/>
      <c r="H41" s="20"/>
      <c r="I41" s="20"/>
      <c r="J41" s="20"/>
      <c r="K41" s="18"/>
    </row>
    <row r="42" spans="1:47" s="44" customFormat="1" ht="29.25" customHeight="1" x14ac:dyDescent="0.2">
      <c r="A42" s="11"/>
      <c r="B42" s="68" t="s">
        <v>274</v>
      </c>
      <c r="C42" s="69"/>
      <c r="D42" s="69"/>
      <c r="E42" s="69"/>
      <c r="F42" s="70"/>
      <c r="G42" s="37"/>
      <c r="H42" s="42" t="str">
        <f>$H$8</f>
        <v>USD</v>
      </c>
      <c r="I42" s="42" t="str">
        <f>$H$8</f>
        <v>USD</v>
      </c>
      <c r="J42" s="43" t="s">
        <v>4</v>
      </c>
      <c r="K42" s="11"/>
    </row>
    <row r="43" spans="1:47" s="44" customFormat="1" ht="29.25" customHeight="1" x14ac:dyDescent="0.2">
      <c r="A43" s="11"/>
      <c r="B43" s="45" t="s">
        <v>273</v>
      </c>
      <c r="C43" s="46"/>
      <c r="D43" s="46"/>
      <c r="E43" s="351"/>
      <c r="F43" s="358" t="s">
        <v>311</v>
      </c>
      <c r="G43" s="37"/>
      <c r="H43" s="392">
        <f>'Bid Details PP'!N219</f>
        <v>0</v>
      </c>
      <c r="I43" s="392">
        <f>(H43*AgencyCurrency)/AgencyCurrency</f>
        <v>0</v>
      </c>
      <c r="J43" s="392">
        <f>I43*AgencyCurrency</f>
        <v>0</v>
      </c>
      <c r="K43" s="11"/>
    </row>
    <row r="44" spans="1:47" s="21" customFormat="1" ht="15" customHeight="1" x14ac:dyDescent="0.2">
      <c r="A44" s="18"/>
      <c r="B44" s="19"/>
      <c r="C44" s="19"/>
      <c r="D44" s="19"/>
      <c r="E44" s="19"/>
      <c r="F44" s="19"/>
      <c r="G44" s="19"/>
      <c r="H44" s="20"/>
      <c r="I44" s="20"/>
      <c r="J44" s="20"/>
      <c r="K44" s="18"/>
    </row>
    <row r="45" spans="1:47" s="44" customFormat="1" ht="29.25" customHeight="1" x14ac:dyDescent="0.2">
      <c r="A45" s="11"/>
      <c r="B45" s="63" t="s">
        <v>257</v>
      </c>
      <c r="C45" s="64"/>
      <c r="D45" s="64"/>
      <c r="E45" s="64"/>
      <c r="F45" s="65"/>
      <c r="G45" s="37"/>
      <c r="H45" s="66"/>
      <c r="I45" s="42" t="str">
        <f>$H$8</f>
        <v>USD</v>
      </c>
      <c r="J45" s="43" t="s">
        <v>4</v>
      </c>
      <c r="K45" s="11"/>
    </row>
    <row r="46" spans="1:47" s="44" customFormat="1" ht="29.25" customHeight="1" x14ac:dyDescent="0.2">
      <c r="A46" s="18"/>
      <c r="B46" s="363" t="s">
        <v>258</v>
      </c>
      <c r="C46" s="46"/>
      <c r="D46" s="46"/>
      <c r="E46" s="46"/>
      <c r="F46" s="47"/>
      <c r="G46" s="37"/>
      <c r="H46" s="67"/>
      <c r="I46" s="392">
        <f>I43+I38</f>
        <v>0</v>
      </c>
      <c r="J46" s="392">
        <f>J43+J38</f>
        <v>0</v>
      </c>
      <c r="K46" s="18"/>
    </row>
    <row r="47" spans="1:47" s="21" customFormat="1" ht="15" customHeight="1" x14ac:dyDescent="0.2">
      <c r="A47" s="18"/>
      <c r="B47" s="19"/>
      <c r="C47" s="19"/>
      <c r="D47" s="19"/>
      <c r="E47" s="19"/>
      <c r="F47" s="19"/>
      <c r="G47" s="19"/>
      <c r="H47" s="20"/>
      <c r="I47" s="20"/>
      <c r="J47" s="20"/>
      <c r="K47" s="18"/>
    </row>
    <row r="48" spans="1:47" s="44" customFormat="1" ht="15" x14ac:dyDescent="0.2">
      <c r="A48" s="11"/>
      <c r="B48" s="11"/>
      <c r="C48" s="11"/>
      <c r="D48" s="11"/>
      <c r="E48" s="11"/>
      <c r="F48" s="11"/>
      <c r="G48" s="11"/>
      <c r="H48" s="17"/>
      <c r="I48" s="17"/>
      <c r="J48" s="17"/>
      <c r="K48" s="11"/>
    </row>
    <row r="49" x14ac:dyDescent="0.2"/>
  </sheetData>
  <sheetProtection algorithmName="SHA-512" hashValue="Wg6wsFH2nzV8jLye+ABHLOCO59gbm5cd/RIRE1uZ/gn9kPOJnHWFWwnUHhA1Dy8hHg9OBOr3AnZK/6Y7F0BckA==" saltValue="jSlJwunFfHF5GzqoMji8DA==" spinCount="100000" sheet="1" selectLockedCells="1"/>
  <mergeCells count="9">
    <mergeCell ref="D5:J5"/>
    <mergeCell ref="B40:J40"/>
    <mergeCell ref="H7:J7"/>
    <mergeCell ref="D13:J13"/>
    <mergeCell ref="D11:E11"/>
    <mergeCell ref="D10:E10"/>
    <mergeCell ref="D9:E9"/>
    <mergeCell ref="D8:E8"/>
    <mergeCell ref="D7:E7"/>
  </mergeCells>
  <dataValidations count="1">
    <dataValidation type="decimal" operator="greaterThanOrEqual" allowBlank="1" showErrorMessage="1" errorTitle="Please Enter a Numerical Value" error="Text is not accepted, this field will only accept numerical values, please update your input." sqref="H35">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H9</xm:sqref>
        </x14:dataValidation>
        <x14:dataValidation type="list" allowBlank="1" showInputMessage="1" showErrorMessage="1">
          <x14:formula1>
            <xm:f>'Exchange Rates'!$B$8:$B$120</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Z239"/>
  <sheetViews>
    <sheetView showGridLines="0" showZeros="0" tabSelected="1" zoomScale="90" zoomScaleNormal="90" zoomScaleSheetLayoutView="90" zoomScalePageLayoutView="90" workbookViewId="0">
      <pane ySplit="4" topLeftCell="A29" activePane="bottomLeft" state="frozenSplit"/>
      <selection pane="bottomLeft" activeCell="G144" sqref="G144"/>
    </sheetView>
  </sheetViews>
  <sheetFormatPr defaultColWidth="8.85546875" defaultRowHeight="15" zeroHeight="1" x14ac:dyDescent="0.2"/>
  <cols>
    <col min="1" max="1" width="4.85546875" style="87" customWidth="1"/>
    <col min="2" max="2" width="6.85546875" style="99" customWidth="1"/>
    <col min="3" max="3" width="39.7109375" style="99" customWidth="1"/>
    <col min="4" max="5" width="5.85546875" style="87" customWidth="1"/>
    <col min="6" max="6" width="7.28515625" style="87" customWidth="1"/>
    <col min="7" max="7" width="11" style="87" customWidth="1"/>
    <col min="8" max="8" width="5.42578125" style="87" customWidth="1"/>
    <col min="9" max="9" width="7.42578125" style="87" customWidth="1"/>
    <col min="10" max="10" width="11" style="87" customWidth="1"/>
    <col min="11" max="11" width="16.7109375" style="87" customWidth="1"/>
    <col min="12" max="12" width="10.140625" style="87" customWidth="1"/>
    <col min="13" max="13" width="18.42578125" style="87" customWidth="1"/>
    <col min="14" max="14" width="47.42578125" style="87" bestFit="1" customWidth="1"/>
    <col min="15" max="15" width="23.140625" style="87" customWidth="1"/>
    <col min="16" max="16" width="21.7109375" style="98" customWidth="1"/>
    <col min="17" max="17" width="2.85546875" style="87" customWidth="1"/>
    <col min="18" max="18" width="0" style="87" hidden="1" customWidth="1"/>
    <col min="19" max="19" width="11.7109375" style="87" hidden="1" customWidth="1"/>
    <col min="20" max="20" width="2.28515625" style="87" hidden="1" customWidth="1"/>
    <col min="21" max="21" width="10.28515625" style="87" hidden="1" customWidth="1"/>
    <col min="22" max="22" width="11.7109375" style="87" hidden="1" customWidth="1"/>
    <col min="23" max="23" width="0" style="87" hidden="1" customWidth="1"/>
    <col min="24" max="24" width="18.42578125" style="87" hidden="1" customWidth="1"/>
    <col min="25" max="16384" width="8.85546875" style="87"/>
  </cols>
  <sheetData>
    <row r="1" spans="1:24" s="81" customFormat="1" ht="36" x14ac:dyDescent="0.35">
      <c r="A1" s="77"/>
      <c r="B1" s="72" t="s">
        <v>197</v>
      </c>
      <c r="C1" s="73"/>
      <c r="D1" s="74"/>
      <c r="E1" s="74"/>
      <c r="F1" s="74" t="str">
        <f>'Exchange Rates'!G1</f>
        <v>(version Nov 1, 2017)</v>
      </c>
      <c r="G1" s="74"/>
      <c r="H1" s="75"/>
      <c r="I1" s="75"/>
      <c r="J1" s="76"/>
      <c r="K1" s="78"/>
      <c r="L1" s="79"/>
      <c r="M1" s="79" t="s">
        <v>38</v>
      </c>
      <c r="N1" s="79"/>
      <c r="O1" s="79"/>
      <c r="P1" s="80"/>
      <c r="Q1" s="81" t="str">
        <f>""</f>
        <v/>
      </c>
    </row>
    <row r="2" spans="1:24" ht="18.75" x14ac:dyDescent="0.3">
      <c r="A2" s="82"/>
      <c r="B2" s="83" t="s">
        <v>292</v>
      </c>
      <c r="C2" s="84"/>
      <c r="D2" s="83"/>
      <c r="E2" s="85"/>
      <c r="F2" s="84"/>
      <c r="G2" s="85"/>
      <c r="H2" s="84"/>
      <c r="I2" s="85"/>
      <c r="J2" s="86"/>
      <c r="K2" s="84"/>
      <c r="L2" s="84"/>
      <c r="M2" s="84"/>
      <c r="N2" s="84"/>
      <c r="O2" s="84"/>
      <c r="P2" s="84"/>
    </row>
    <row r="3" spans="1:24" ht="18.75" x14ac:dyDescent="0.3">
      <c r="A3" s="88"/>
      <c r="B3" s="89" t="s">
        <v>293</v>
      </c>
      <c r="C3" s="90"/>
      <c r="D3" s="89"/>
      <c r="E3" s="90"/>
      <c r="F3" s="90"/>
      <c r="G3" s="90"/>
      <c r="H3" s="90"/>
      <c r="I3" s="90"/>
      <c r="J3" s="91"/>
      <c r="K3" s="90"/>
      <c r="L3" s="90"/>
      <c r="M3" s="90"/>
      <c r="N3" s="90"/>
      <c r="O3" s="90"/>
      <c r="P3" s="90"/>
    </row>
    <row r="4" spans="1:24" ht="18.75" x14ac:dyDescent="0.3">
      <c r="A4" s="82"/>
      <c r="B4" s="92" t="s">
        <v>294</v>
      </c>
      <c r="C4" s="93"/>
      <c r="D4" s="94"/>
      <c r="E4" s="95"/>
      <c r="F4" s="95"/>
      <c r="G4" s="95"/>
      <c r="H4" s="95"/>
      <c r="I4" s="95"/>
      <c r="J4" s="96"/>
      <c r="K4" s="400"/>
      <c r="L4" s="93"/>
      <c r="M4" s="93"/>
      <c r="N4" s="93"/>
      <c r="O4" s="93"/>
      <c r="P4" s="93"/>
    </row>
    <row r="5" spans="1:24" ht="14.25" x14ac:dyDescent="0.2">
      <c r="B5" s="97"/>
      <c r="C5" s="97"/>
      <c r="D5" s="97"/>
      <c r="E5" s="97"/>
      <c r="F5" s="97"/>
      <c r="G5" s="97"/>
      <c r="H5" s="97"/>
      <c r="I5" s="97"/>
      <c r="J5" s="97"/>
      <c r="K5" s="97"/>
      <c r="L5" s="97"/>
      <c r="M5" s="97"/>
    </row>
    <row r="6" spans="1:24" ht="14.25" x14ac:dyDescent="0.2">
      <c r="B6" s="97"/>
      <c r="C6" s="97"/>
      <c r="D6" s="97"/>
      <c r="E6" s="97"/>
      <c r="F6" s="97"/>
      <c r="G6" s="97"/>
      <c r="H6" s="97"/>
      <c r="I6" s="97"/>
      <c r="J6" s="97"/>
      <c r="K6" s="97"/>
      <c r="L6" s="97"/>
      <c r="M6" s="97"/>
    </row>
    <row r="7" spans="1:24" ht="14.25" x14ac:dyDescent="0.2">
      <c r="B7" s="97"/>
      <c r="C7" s="97"/>
      <c r="D7" s="97"/>
      <c r="E7" s="97"/>
      <c r="F7" s="97"/>
      <c r="G7" s="97"/>
      <c r="H7" s="97"/>
      <c r="I7" s="97"/>
      <c r="J7" s="97"/>
      <c r="K7" s="97"/>
      <c r="L7" s="97"/>
      <c r="M7" s="97"/>
    </row>
    <row r="8" spans="1:24" thickBot="1" x14ac:dyDescent="0.25">
      <c r="B8" s="97"/>
      <c r="C8" s="97"/>
      <c r="D8" s="97"/>
      <c r="E8" s="97"/>
      <c r="F8" s="97"/>
      <c r="G8" s="97"/>
      <c r="H8" s="97"/>
      <c r="I8" s="97"/>
      <c r="J8" s="97"/>
      <c r="K8" s="97"/>
      <c r="L8" s="97"/>
      <c r="M8" s="97"/>
    </row>
    <row r="9" spans="1:24" x14ac:dyDescent="0.2">
      <c r="P9" s="100"/>
      <c r="Q9" s="97"/>
      <c r="R9" s="101"/>
      <c r="S9" s="102"/>
      <c r="T9" s="102"/>
      <c r="U9" s="102"/>
      <c r="V9" s="102"/>
      <c r="W9" s="102"/>
      <c r="X9" s="103"/>
    </row>
    <row r="10" spans="1:24" x14ac:dyDescent="0.2">
      <c r="P10" s="104"/>
      <c r="Q10" s="97"/>
      <c r="R10" s="105"/>
      <c r="S10" s="97"/>
      <c r="T10" s="97"/>
      <c r="U10" s="97"/>
      <c r="V10" s="97"/>
      <c r="W10" s="97"/>
      <c r="X10" s="106"/>
    </row>
    <row r="11" spans="1:24" ht="18.75" x14ac:dyDescent="0.25">
      <c r="N11" s="31" t="s">
        <v>87</v>
      </c>
      <c r="O11" s="107" t="str">
        <f>$M$23</f>
        <v>USD</v>
      </c>
      <c r="P11" s="391">
        <f>INDEX(FX_Rates[Rate],MATCH($M$23,FX_Rates[ISO],0))</f>
        <v>1</v>
      </c>
      <c r="Q11" s="97"/>
      <c r="R11" s="105"/>
      <c r="S11" s="97"/>
      <c r="T11" s="97"/>
      <c r="U11" s="97"/>
      <c r="V11" s="97"/>
      <c r="W11" s="97"/>
      <c r="X11" s="106"/>
    </row>
    <row r="12" spans="1:24" ht="18.75" x14ac:dyDescent="0.25">
      <c r="D12" s="99"/>
      <c r="E12" s="99"/>
      <c r="F12" s="99"/>
      <c r="G12" s="99"/>
      <c r="N12" s="26" t="s">
        <v>139</v>
      </c>
      <c r="O12" s="107" t="str">
        <f>$G$114</f>
        <v>USD</v>
      </c>
      <c r="P12" s="391">
        <f>INDEX(FX_Rates[Rate],MATCH($G$114,FX_Rates[ISO],0))</f>
        <v>1</v>
      </c>
      <c r="Q12" s="97"/>
      <c r="R12" s="105"/>
      <c r="S12" s="97"/>
      <c r="T12" s="97"/>
      <c r="U12" s="97"/>
      <c r="V12" s="97"/>
      <c r="W12" s="97"/>
      <c r="X12" s="106"/>
    </row>
    <row r="13" spans="1:24" ht="18.75" x14ac:dyDescent="0.25">
      <c r="N13" s="26" t="s">
        <v>286</v>
      </c>
      <c r="O13" s="108" t="str">
        <f>$O$228</f>
        <v>USD</v>
      </c>
      <c r="P13" s="391">
        <f>INDEX(FX_Rates[Rate],MATCH($O$228,FX_Rates[ISO],0))</f>
        <v>1</v>
      </c>
      <c r="Q13" s="97"/>
      <c r="R13" s="105"/>
      <c r="S13" s="97"/>
      <c r="T13" s="97"/>
      <c r="U13" s="97"/>
      <c r="V13" s="97"/>
      <c r="W13" s="97"/>
      <c r="X13" s="106"/>
    </row>
    <row r="14" spans="1:24" s="109" customFormat="1" ht="16.5" thickBot="1" x14ac:dyDescent="0.25">
      <c r="B14" s="110"/>
      <c r="C14" s="111"/>
      <c r="F14" s="112"/>
      <c r="G14" s="113"/>
      <c r="H14" s="113"/>
      <c r="I14" s="113"/>
      <c r="J14" s="113"/>
      <c r="K14" s="114"/>
      <c r="L14" s="114"/>
      <c r="M14" s="114"/>
      <c r="N14" s="115"/>
      <c r="O14" s="116"/>
      <c r="P14" s="116"/>
      <c r="S14" s="81"/>
    </row>
    <row r="15" spans="1:24" s="117" customFormat="1" ht="21" thickBot="1" x14ac:dyDescent="0.35">
      <c r="B15" s="118" t="s">
        <v>83</v>
      </c>
      <c r="C15" s="119"/>
      <c r="D15" s="119"/>
      <c r="E15" s="119"/>
      <c r="F15" s="119"/>
      <c r="G15" s="120"/>
      <c r="H15" s="120"/>
      <c r="I15" s="120"/>
      <c r="J15" s="120"/>
      <c r="K15" s="120"/>
      <c r="L15" s="121"/>
      <c r="M15" s="121"/>
      <c r="N15" s="122"/>
      <c r="O15" s="123" t="s">
        <v>16</v>
      </c>
      <c r="P15" s="326"/>
      <c r="S15" s="124"/>
    </row>
    <row r="16" spans="1:24" s="117" customFormat="1" ht="20.25" x14ac:dyDescent="0.3">
      <c r="B16" s="125"/>
      <c r="C16" s="126"/>
      <c r="D16" s="126"/>
      <c r="E16" s="126"/>
      <c r="F16" s="126"/>
      <c r="G16" s="127"/>
      <c r="H16" s="127"/>
      <c r="I16" s="128"/>
      <c r="J16" s="128"/>
      <c r="K16" s="128"/>
      <c r="L16" s="128"/>
      <c r="M16" s="128"/>
      <c r="N16" s="128"/>
      <c r="O16" s="126"/>
      <c r="P16" s="129"/>
      <c r="S16" s="124"/>
    </row>
    <row r="17" spans="2:19" s="117" customFormat="1" ht="20.25" x14ac:dyDescent="0.2">
      <c r="B17" s="130"/>
      <c r="C17" s="131" t="s">
        <v>289</v>
      </c>
      <c r="D17" s="427"/>
      <c r="E17" s="428"/>
      <c r="F17" s="428"/>
      <c r="G17" s="428"/>
      <c r="H17" s="429"/>
      <c r="I17" s="132"/>
      <c r="J17" s="132"/>
      <c r="K17" s="132"/>
      <c r="L17" s="132"/>
      <c r="M17" s="132"/>
      <c r="N17" s="133"/>
      <c r="O17" s="132"/>
      <c r="P17" s="134"/>
      <c r="S17" s="124"/>
    </row>
    <row r="18" spans="2:19" s="117" customFormat="1" ht="20.25" x14ac:dyDescent="0.2">
      <c r="B18" s="135"/>
      <c r="C18" s="136"/>
      <c r="D18" s="137"/>
      <c r="E18" s="138"/>
      <c r="F18" s="138"/>
      <c r="G18" s="138"/>
      <c r="H18" s="138"/>
      <c r="I18" s="138"/>
      <c r="J18" s="133"/>
      <c r="K18" s="136"/>
      <c r="L18" s="139"/>
      <c r="M18" s="140"/>
      <c r="N18" s="133"/>
      <c r="O18" s="136"/>
      <c r="P18" s="141"/>
    </row>
    <row r="19" spans="2:19" s="117" customFormat="1" ht="20.25" x14ac:dyDescent="0.2">
      <c r="B19" s="142"/>
      <c r="C19" s="143" t="s">
        <v>84</v>
      </c>
      <c r="D19" s="427"/>
      <c r="E19" s="428"/>
      <c r="F19" s="428"/>
      <c r="G19" s="428"/>
      <c r="H19" s="429"/>
      <c r="I19" s="132"/>
      <c r="J19" s="144" t="s">
        <v>39</v>
      </c>
      <c r="K19" s="145"/>
      <c r="L19" s="427"/>
      <c r="M19" s="428"/>
      <c r="N19" s="428"/>
      <c r="O19" s="428"/>
      <c r="P19" s="429"/>
      <c r="S19" s="124"/>
    </row>
    <row r="20" spans="2:19" s="117" customFormat="1" ht="21" thickBot="1" x14ac:dyDescent="0.25">
      <c r="B20" s="146"/>
      <c r="C20" s="147"/>
      <c r="D20" s="148"/>
      <c r="E20" s="149"/>
      <c r="F20" s="147"/>
      <c r="G20" s="150"/>
      <c r="H20" s="150"/>
      <c r="I20" s="150"/>
      <c r="J20" s="151"/>
      <c r="K20" s="148"/>
      <c r="L20" s="148"/>
      <c r="M20" s="148"/>
      <c r="N20" s="152"/>
      <c r="O20" s="152"/>
      <c r="P20" s="153"/>
      <c r="S20" s="124"/>
    </row>
    <row r="21" spans="2:19" s="117" customFormat="1" ht="20.25" x14ac:dyDescent="0.2">
      <c r="B21" s="154"/>
      <c r="C21" s="155"/>
      <c r="D21" s="156"/>
      <c r="E21" s="157"/>
      <c r="F21" s="155"/>
      <c r="G21" s="158"/>
      <c r="H21" s="158"/>
      <c r="I21" s="158"/>
      <c r="J21" s="159"/>
      <c r="K21" s="156"/>
      <c r="L21" s="156"/>
      <c r="M21" s="156"/>
      <c r="N21" s="160"/>
      <c r="O21" s="160"/>
      <c r="P21" s="161"/>
      <c r="S21" s="124"/>
    </row>
    <row r="22" spans="2:19" s="117" customFormat="1" ht="20.25" x14ac:dyDescent="0.2">
      <c r="B22" s="142"/>
      <c r="C22" s="131" t="s">
        <v>85</v>
      </c>
      <c r="D22" s="427"/>
      <c r="E22" s="428"/>
      <c r="F22" s="428"/>
      <c r="G22" s="428"/>
      <c r="H22" s="429"/>
      <c r="I22" s="138"/>
      <c r="J22" s="162" t="s">
        <v>86</v>
      </c>
      <c r="K22" s="163"/>
      <c r="L22" s="162"/>
      <c r="M22" s="164">
        <f>O231/Summary!J9*Summary!J8</f>
        <v>0</v>
      </c>
      <c r="N22" s="163" t="s">
        <v>284</v>
      </c>
      <c r="O22" s="145"/>
      <c r="P22" s="324"/>
      <c r="S22" s="124"/>
    </row>
    <row r="23" spans="2:19" s="117" customFormat="1" ht="23.25" x14ac:dyDescent="0.2">
      <c r="B23" s="142"/>
      <c r="C23" s="165"/>
      <c r="D23" s="166"/>
      <c r="E23" s="167"/>
      <c r="F23" s="167"/>
      <c r="G23" s="168"/>
      <c r="H23" s="169"/>
      <c r="I23" s="138"/>
      <c r="J23" s="170" t="s">
        <v>87</v>
      </c>
      <c r="K23" s="171"/>
      <c r="L23" s="172"/>
      <c r="M23" s="399" t="str">
        <f>Summary!H9</f>
        <v>USD</v>
      </c>
      <c r="N23" s="173" t="s">
        <v>285</v>
      </c>
      <c r="O23" s="145"/>
      <c r="P23" s="325"/>
      <c r="S23" s="124"/>
    </row>
    <row r="24" spans="2:19" s="117" customFormat="1" ht="21" thickBot="1" x14ac:dyDescent="0.25">
      <c r="B24" s="146"/>
      <c r="C24" s="174"/>
      <c r="D24" s="174"/>
      <c r="E24" s="174"/>
      <c r="F24" s="174"/>
      <c r="G24" s="150"/>
      <c r="H24" s="150"/>
      <c r="I24" s="150"/>
      <c r="J24" s="151"/>
      <c r="K24" s="148"/>
      <c r="L24" s="148"/>
      <c r="M24" s="148"/>
      <c r="N24" s="152"/>
      <c r="O24" s="152"/>
      <c r="P24" s="153"/>
      <c r="S24" s="124"/>
    </row>
    <row r="25" spans="2:19" s="109" customFormat="1" ht="15.75" x14ac:dyDescent="0.25">
      <c r="B25" s="175" t="s">
        <v>40</v>
      </c>
      <c r="C25" s="176"/>
      <c r="D25" s="177"/>
      <c r="E25" s="178"/>
      <c r="F25" s="179" t="s">
        <v>41</v>
      </c>
      <c r="G25" s="180" t="s">
        <v>42</v>
      </c>
      <c r="H25" s="180" t="s">
        <v>43</v>
      </c>
      <c r="I25" s="181" t="s">
        <v>44</v>
      </c>
      <c r="J25" s="182"/>
      <c r="K25" s="183"/>
      <c r="L25" s="184" t="s">
        <v>45</v>
      </c>
      <c r="M25" s="185"/>
      <c r="N25" s="186" t="s">
        <v>47</v>
      </c>
      <c r="O25" s="179" t="s">
        <v>48</v>
      </c>
      <c r="P25" s="187" t="s">
        <v>49</v>
      </c>
      <c r="S25" s="81"/>
    </row>
    <row r="26" spans="2:19" s="109" customFormat="1" ht="15.75" x14ac:dyDescent="0.25">
      <c r="B26" s="188" t="s">
        <v>50</v>
      </c>
      <c r="C26" s="189"/>
      <c r="D26" s="190" t="s">
        <v>51</v>
      </c>
      <c r="E26" s="191" t="s">
        <v>32</v>
      </c>
      <c r="F26" s="191" t="s">
        <v>52</v>
      </c>
      <c r="G26" s="192" t="s">
        <v>53</v>
      </c>
      <c r="H26" s="192" t="s">
        <v>54</v>
      </c>
      <c r="I26" s="193" t="s">
        <v>43</v>
      </c>
      <c r="J26" s="194" t="s">
        <v>37</v>
      </c>
      <c r="K26" s="192" t="s">
        <v>55</v>
      </c>
      <c r="L26" s="195" t="s">
        <v>56</v>
      </c>
      <c r="M26" s="196"/>
      <c r="N26" s="197" t="s">
        <v>58</v>
      </c>
      <c r="O26" s="198" t="s">
        <v>295</v>
      </c>
      <c r="P26" s="199" t="s">
        <v>296</v>
      </c>
      <c r="S26" s="81"/>
    </row>
    <row r="27" spans="2:19" s="109" customFormat="1" ht="16.5" thickBot="1" x14ac:dyDescent="0.3">
      <c r="B27" s="200"/>
      <c r="C27" s="97"/>
      <c r="D27" s="201"/>
      <c r="E27" s="201"/>
      <c r="F27" s="201"/>
      <c r="G27" s="202"/>
      <c r="H27" s="202"/>
      <c r="I27" s="202"/>
      <c r="J27" s="202"/>
      <c r="K27" s="133"/>
      <c r="L27" s="323">
        <v>0</v>
      </c>
      <c r="M27" s="203"/>
      <c r="N27" s="204"/>
      <c r="O27" s="205"/>
      <c r="P27" s="206"/>
      <c r="S27" s="81"/>
    </row>
    <row r="28" spans="2:19" s="81" customFormat="1" ht="15.75" x14ac:dyDescent="0.2">
      <c r="B28" s="207" t="s">
        <v>88</v>
      </c>
      <c r="C28" s="163"/>
      <c r="D28" s="136"/>
      <c r="E28" s="136"/>
      <c r="F28" s="136"/>
      <c r="G28" s="133"/>
      <c r="H28" s="133"/>
      <c r="I28" s="133"/>
      <c r="J28" s="133"/>
      <c r="K28" s="133"/>
      <c r="L28" s="208"/>
      <c r="M28" s="208"/>
      <c r="N28" s="209"/>
      <c r="O28" s="137"/>
      <c r="P28" s="141"/>
    </row>
    <row r="29" spans="2:19" s="81" customFormat="1" ht="15.75" x14ac:dyDescent="0.2">
      <c r="B29" s="210">
        <v>342</v>
      </c>
      <c r="C29" s="371" t="s">
        <v>76</v>
      </c>
      <c r="D29" s="402"/>
      <c r="E29" s="402"/>
      <c r="F29" s="402"/>
      <c r="G29" s="403"/>
      <c r="H29" s="370"/>
      <c r="I29" s="370"/>
      <c r="J29" s="370"/>
      <c r="K29" s="372">
        <f>(D29*F29*G29)+(I29*J29)</f>
        <v>0</v>
      </c>
      <c r="L29" s="430"/>
      <c r="M29" s="376"/>
      <c r="N29" s="377" t="str">
        <f>IF($K29&lt;=0,"",$K29+($K29*$L29)+($K29*$M29))</f>
        <v/>
      </c>
      <c r="O29" s="368">
        <f>G29*(1+M29+L29)</f>
        <v>0</v>
      </c>
      <c r="P29" s="369" t="str">
        <f>IF($O29&lt;=0,"",$O29*$P$11)</f>
        <v/>
      </c>
      <c r="S29" s="109"/>
    </row>
    <row r="30" spans="2:19" s="81" customFormat="1" ht="15.75" x14ac:dyDescent="0.2">
      <c r="B30" s="210">
        <v>343</v>
      </c>
      <c r="C30" s="371" t="s">
        <v>77</v>
      </c>
      <c r="D30" s="378"/>
      <c r="E30" s="375"/>
      <c r="F30" s="370"/>
      <c r="G30" s="370"/>
      <c r="H30" s="370">
        <v>0</v>
      </c>
      <c r="I30" s="370">
        <v>0</v>
      </c>
      <c r="J30" s="370">
        <v>0</v>
      </c>
      <c r="K30" s="372">
        <f t="shared" ref="K30:K38" si="0">(D30*F30*G30)+(I30*J30)</f>
        <v>0</v>
      </c>
      <c r="L30" s="430">
        <f t="shared" ref="L30:L38" si="1">$L$27</f>
        <v>0</v>
      </c>
      <c r="M30" s="376"/>
      <c r="N30" s="377" t="str">
        <f t="shared" ref="N30:N38" si="2">IF($K30&lt;=0,"",$K30+($K30*$L30)+($K30*$M30))</f>
        <v/>
      </c>
      <c r="O30" s="368">
        <f t="shared" ref="O30:O38" si="3">G30*(1+M30+L30)</f>
        <v>0</v>
      </c>
      <c r="P30" s="369" t="str">
        <f t="shared" ref="P30:P38" si="4">IF($O30&lt;=0,"",$O30*$P$11)</f>
        <v/>
      </c>
      <c r="S30" s="109"/>
    </row>
    <row r="31" spans="2:19" s="81" customFormat="1" ht="15.75" x14ac:dyDescent="0.2">
      <c r="B31" s="210">
        <v>344</v>
      </c>
      <c r="C31" s="371" t="s">
        <v>78</v>
      </c>
      <c r="D31" s="378">
        <v>0</v>
      </c>
      <c r="E31" s="375"/>
      <c r="F31" s="370">
        <v>0</v>
      </c>
      <c r="G31" s="370">
        <v>0</v>
      </c>
      <c r="H31" s="370">
        <v>0</v>
      </c>
      <c r="I31" s="370">
        <v>0</v>
      </c>
      <c r="J31" s="370">
        <v>0</v>
      </c>
      <c r="K31" s="372">
        <f t="shared" si="0"/>
        <v>0</v>
      </c>
      <c r="L31" s="430">
        <f t="shared" si="1"/>
        <v>0</v>
      </c>
      <c r="M31" s="376"/>
      <c r="N31" s="377" t="str">
        <f t="shared" si="2"/>
        <v/>
      </c>
      <c r="O31" s="368">
        <f t="shared" si="3"/>
        <v>0</v>
      </c>
      <c r="P31" s="369" t="str">
        <f t="shared" si="4"/>
        <v/>
      </c>
      <c r="S31" s="109"/>
    </row>
    <row r="32" spans="2:19" s="81" customFormat="1" ht="15.75" x14ac:dyDescent="0.2">
      <c r="B32" s="210">
        <v>345</v>
      </c>
      <c r="C32" s="371" t="s">
        <v>79</v>
      </c>
      <c r="D32" s="378">
        <v>0</v>
      </c>
      <c r="E32" s="375"/>
      <c r="F32" s="370">
        <v>0</v>
      </c>
      <c r="G32" s="370">
        <v>0</v>
      </c>
      <c r="H32" s="370">
        <v>0</v>
      </c>
      <c r="I32" s="370">
        <v>0</v>
      </c>
      <c r="J32" s="370">
        <v>0</v>
      </c>
      <c r="K32" s="372">
        <f t="shared" si="0"/>
        <v>0</v>
      </c>
      <c r="L32" s="430">
        <f t="shared" si="1"/>
        <v>0</v>
      </c>
      <c r="M32" s="376"/>
      <c r="N32" s="377" t="str">
        <f t="shared" si="2"/>
        <v/>
      </c>
      <c r="O32" s="368">
        <f t="shared" si="3"/>
        <v>0</v>
      </c>
      <c r="P32" s="369" t="str">
        <f t="shared" si="4"/>
        <v/>
      </c>
      <c r="S32" s="109"/>
    </row>
    <row r="33" spans="2:19" s="81" customFormat="1" ht="15.75" x14ac:dyDescent="0.2">
      <c r="B33" s="210">
        <v>346</v>
      </c>
      <c r="C33" s="371" t="s">
        <v>80</v>
      </c>
      <c r="D33" s="378">
        <v>0</v>
      </c>
      <c r="E33" s="381"/>
      <c r="F33" s="370">
        <v>0</v>
      </c>
      <c r="G33" s="370">
        <v>0</v>
      </c>
      <c r="H33" s="370">
        <v>0</v>
      </c>
      <c r="I33" s="370">
        <v>0</v>
      </c>
      <c r="J33" s="370">
        <v>0</v>
      </c>
      <c r="K33" s="372">
        <f t="shared" si="0"/>
        <v>0</v>
      </c>
      <c r="L33" s="430">
        <f t="shared" si="1"/>
        <v>0</v>
      </c>
      <c r="M33" s="376"/>
      <c r="N33" s="377" t="str">
        <f t="shared" si="2"/>
        <v/>
      </c>
      <c r="O33" s="368">
        <f t="shared" si="3"/>
        <v>0</v>
      </c>
      <c r="P33" s="369" t="str">
        <f t="shared" si="4"/>
        <v/>
      </c>
      <c r="S33" s="109"/>
    </row>
    <row r="34" spans="2:19" s="81" customFormat="1" ht="15.75" x14ac:dyDescent="0.2">
      <c r="B34" s="210">
        <v>347</v>
      </c>
      <c r="C34" s="371" t="s">
        <v>81</v>
      </c>
      <c r="D34" s="378">
        <v>0</v>
      </c>
      <c r="E34" s="381"/>
      <c r="F34" s="370">
        <v>0</v>
      </c>
      <c r="G34" s="370">
        <v>0</v>
      </c>
      <c r="H34" s="370">
        <v>0</v>
      </c>
      <c r="I34" s="370">
        <v>0</v>
      </c>
      <c r="J34" s="370">
        <v>0</v>
      </c>
      <c r="K34" s="372">
        <f t="shared" si="0"/>
        <v>0</v>
      </c>
      <c r="L34" s="430">
        <f t="shared" si="1"/>
        <v>0</v>
      </c>
      <c r="M34" s="376"/>
      <c r="N34" s="377" t="str">
        <f t="shared" si="2"/>
        <v/>
      </c>
      <c r="O34" s="368">
        <f t="shared" si="3"/>
        <v>0</v>
      </c>
      <c r="P34" s="369" t="str">
        <f t="shared" si="4"/>
        <v/>
      </c>
      <c r="S34" s="109"/>
    </row>
    <row r="35" spans="2:19" s="81" customFormat="1" ht="15.75" x14ac:dyDescent="0.2">
      <c r="B35" s="210">
        <v>348</v>
      </c>
      <c r="C35" s="371" t="s">
        <v>82</v>
      </c>
      <c r="D35" s="378">
        <v>0</v>
      </c>
      <c r="E35" s="375"/>
      <c r="F35" s="370">
        <v>0</v>
      </c>
      <c r="G35" s="370">
        <v>0</v>
      </c>
      <c r="H35" s="370">
        <v>0</v>
      </c>
      <c r="I35" s="370">
        <v>0</v>
      </c>
      <c r="J35" s="370">
        <v>0</v>
      </c>
      <c r="K35" s="372">
        <f t="shared" si="0"/>
        <v>0</v>
      </c>
      <c r="L35" s="430">
        <f t="shared" si="1"/>
        <v>0</v>
      </c>
      <c r="M35" s="376"/>
      <c r="N35" s="377" t="str">
        <f t="shared" si="2"/>
        <v/>
      </c>
      <c r="O35" s="368">
        <f t="shared" si="3"/>
        <v>0</v>
      </c>
      <c r="P35" s="369" t="str">
        <f t="shared" si="4"/>
        <v/>
      </c>
      <c r="S35" s="109"/>
    </row>
    <row r="36" spans="2:19" s="81" customFormat="1" ht="15.75" x14ac:dyDescent="0.2">
      <c r="B36" s="210">
        <v>349</v>
      </c>
      <c r="C36" s="322"/>
      <c r="D36" s="378">
        <v>0</v>
      </c>
      <c r="E36" s="375"/>
      <c r="F36" s="370">
        <v>0</v>
      </c>
      <c r="G36" s="370">
        <v>0</v>
      </c>
      <c r="H36" s="370">
        <v>0</v>
      </c>
      <c r="I36" s="370">
        <v>0</v>
      </c>
      <c r="J36" s="370">
        <v>0</v>
      </c>
      <c r="K36" s="372">
        <f t="shared" si="0"/>
        <v>0</v>
      </c>
      <c r="L36" s="430">
        <f t="shared" si="1"/>
        <v>0</v>
      </c>
      <c r="M36" s="376"/>
      <c r="N36" s="377" t="str">
        <f t="shared" si="2"/>
        <v/>
      </c>
      <c r="O36" s="368">
        <f t="shared" si="3"/>
        <v>0</v>
      </c>
      <c r="P36" s="369" t="str">
        <f t="shared" si="4"/>
        <v/>
      </c>
      <c r="S36" s="109"/>
    </row>
    <row r="37" spans="2:19" s="81" customFormat="1" ht="15.75" x14ac:dyDescent="0.2">
      <c r="B37" s="210">
        <v>350</v>
      </c>
      <c r="C37" s="322"/>
      <c r="D37" s="378">
        <v>0</v>
      </c>
      <c r="E37" s="375"/>
      <c r="F37" s="370">
        <v>0</v>
      </c>
      <c r="G37" s="370">
        <v>0</v>
      </c>
      <c r="H37" s="370">
        <v>0</v>
      </c>
      <c r="I37" s="370">
        <v>0</v>
      </c>
      <c r="J37" s="370">
        <v>0</v>
      </c>
      <c r="K37" s="372">
        <f t="shared" si="0"/>
        <v>0</v>
      </c>
      <c r="L37" s="430">
        <f t="shared" si="1"/>
        <v>0</v>
      </c>
      <c r="M37" s="376"/>
      <c r="N37" s="377" t="str">
        <f t="shared" si="2"/>
        <v/>
      </c>
      <c r="O37" s="368">
        <f t="shared" si="3"/>
        <v>0</v>
      </c>
      <c r="P37" s="369" t="str">
        <f t="shared" si="4"/>
        <v/>
      </c>
      <c r="S37" s="109"/>
    </row>
    <row r="38" spans="2:19" s="81" customFormat="1" ht="15.75" x14ac:dyDescent="0.2">
      <c r="B38" s="210">
        <v>351</v>
      </c>
      <c r="C38" s="322"/>
      <c r="D38" s="378">
        <v>0</v>
      </c>
      <c r="E38" s="375"/>
      <c r="F38" s="370">
        <v>0</v>
      </c>
      <c r="G38" s="370">
        <v>0</v>
      </c>
      <c r="H38" s="370">
        <v>0</v>
      </c>
      <c r="I38" s="370">
        <v>0</v>
      </c>
      <c r="J38" s="370">
        <v>0</v>
      </c>
      <c r="K38" s="372">
        <f t="shared" si="0"/>
        <v>0</v>
      </c>
      <c r="L38" s="430">
        <f t="shared" si="1"/>
        <v>0</v>
      </c>
      <c r="M38" s="376"/>
      <c r="N38" s="377" t="str">
        <f t="shared" si="2"/>
        <v/>
      </c>
      <c r="O38" s="368">
        <f t="shared" si="3"/>
        <v>0</v>
      </c>
      <c r="P38" s="369" t="str">
        <f t="shared" si="4"/>
        <v/>
      </c>
      <c r="S38" s="109"/>
    </row>
    <row r="39" spans="2:19" s="81" customFormat="1" ht="15.75" x14ac:dyDescent="0.2">
      <c r="B39" s="207" t="s">
        <v>23</v>
      </c>
      <c r="C39" s="211" t="s">
        <v>89</v>
      </c>
      <c r="D39" s="373"/>
      <c r="E39" s="373"/>
      <c r="F39" s="374"/>
      <c r="G39" s="133"/>
      <c r="H39" s="133"/>
      <c r="I39" s="133"/>
      <c r="J39" s="133"/>
      <c r="K39" s="214">
        <f>(SUBTOTAL(9,K29:K38))</f>
        <v>0</v>
      </c>
      <c r="L39" s="215"/>
      <c r="M39" s="209"/>
      <c r="N39" s="214">
        <f>(SUBTOTAL(9,N29:N38))</f>
        <v>0</v>
      </c>
      <c r="O39" s="209"/>
      <c r="P39" s="216"/>
      <c r="S39" s="114"/>
    </row>
    <row r="40" spans="2:19" s="81" customFormat="1" ht="15.75" x14ac:dyDescent="0.2">
      <c r="B40" s="217"/>
      <c r="C40" s="218" t="s">
        <v>90</v>
      </c>
      <c r="D40" s="170">
        <f>SUMPRODUCT(K29:K38,L29:L38)</f>
        <v>0</v>
      </c>
      <c r="E40" s="219"/>
      <c r="F40" s="220"/>
      <c r="G40" s="133"/>
      <c r="H40" s="133"/>
      <c r="I40" s="133"/>
      <c r="J40" s="133"/>
      <c r="K40" s="209"/>
      <c r="L40" s="209"/>
      <c r="M40" s="209"/>
      <c r="N40" s="209"/>
      <c r="O40" s="209"/>
      <c r="P40" s="216"/>
      <c r="S40" s="114"/>
    </row>
    <row r="41" spans="2:19" s="81" customFormat="1" ht="15.75" x14ac:dyDescent="0.2">
      <c r="B41" s="217"/>
      <c r="C41" s="110"/>
      <c r="D41" s="136"/>
      <c r="E41" s="136"/>
      <c r="F41" s="140"/>
      <c r="G41" s="133"/>
      <c r="H41" s="133"/>
      <c r="I41" s="133"/>
      <c r="J41" s="133"/>
      <c r="K41" s="209"/>
      <c r="L41" s="209"/>
      <c r="M41" s="209"/>
      <c r="N41" s="209"/>
      <c r="O41" s="209"/>
      <c r="P41" s="216"/>
      <c r="S41" s="114"/>
    </row>
    <row r="42" spans="2:19" s="81" customFormat="1" ht="15.75" x14ac:dyDescent="0.2">
      <c r="B42" s="207" t="s">
        <v>91</v>
      </c>
      <c r="C42" s="163"/>
      <c r="D42" s="136"/>
      <c r="E42" s="136"/>
      <c r="F42" s="136"/>
      <c r="G42" s="133"/>
      <c r="H42" s="133"/>
      <c r="I42" s="133"/>
      <c r="J42" s="133"/>
      <c r="K42" s="133"/>
      <c r="L42" s="208"/>
      <c r="M42" s="208"/>
      <c r="N42" s="209"/>
      <c r="O42" s="137"/>
      <c r="P42" s="141"/>
      <c r="S42" s="109"/>
    </row>
    <row r="43" spans="2:19" s="81" customFormat="1" ht="15.75" x14ac:dyDescent="0.2">
      <c r="B43" s="210">
        <v>352</v>
      </c>
      <c r="C43" s="331" t="s">
        <v>92</v>
      </c>
      <c r="D43" s="378">
        <v>0</v>
      </c>
      <c r="E43" s="375">
        <v>0</v>
      </c>
      <c r="F43" s="370">
        <v>0</v>
      </c>
      <c r="G43" s="370">
        <v>0</v>
      </c>
      <c r="H43" s="370">
        <v>0</v>
      </c>
      <c r="I43" s="370"/>
      <c r="J43" s="370"/>
      <c r="K43" s="365">
        <f>(D43*F43*G43)+(I43*J43)</f>
        <v>0</v>
      </c>
      <c r="L43" s="431">
        <f t="shared" ref="L43:L62" si="5">$L$27</f>
        <v>0</v>
      </c>
      <c r="M43" s="364"/>
      <c r="N43" s="367" t="str">
        <f>IF($K43&lt;=0,"",$K43+($K43*$L43)+($K43*$M43))</f>
        <v/>
      </c>
      <c r="O43" s="368">
        <f>G43*(1+M43+L43)</f>
        <v>0</v>
      </c>
      <c r="P43" s="369" t="str">
        <f>IF($O43&lt;=0,"",$O43*$P$11)</f>
        <v/>
      </c>
      <c r="S43" s="109"/>
    </row>
    <row r="44" spans="2:19" s="81" customFormat="1" ht="15.75" x14ac:dyDescent="0.2">
      <c r="B44" s="210">
        <v>353</v>
      </c>
      <c r="C44" s="331" t="s">
        <v>93</v>
      </c>
      <c r="D44" s="378">
        <v>0</v>
      </c>
      <c r="E44" s="375"/>
      <c r="F44" s="370">
        <v>0</v>
      </c>
      <c r="G44" s="370">
        <v>0</v>
      </c>
      <c r="H44" s="370">
        <v>0</v>
      </c>
      <c r="I44" s="370">
        <v>0</v>
      </c>
      <c r="J44" s="370">
        <v>0</v>
      </c>
      <c r="K44" s="365">
        <f t="shared" ref="K44:K59" si="6">(D44*F44*G44)+(I44*J44)</f>
        <v>0</v>
      </c>
      <c r="L44" s="431">
        <f t="shared" si="5"/>
        <v>0</v>
      </c>
      <c r="M44" s="364"/>
      <c r="N44" s="367" t="str">
        <f t="shared" ref="N44:N59" si="7">IF($K44&lt;=0,"",$K44+($K44*$L44)+($K44*$M44))</f>
        <v/>
      </c>
      <c r="O44" s="368">
        <f t="shared" ref="O44:O59" si="8">G44*(1+M44+L44)</f>
        <v>0</v>
      </c>
      <c r="P44" s="369" t="str">
        <f t="shared" ref="P44:P62" si="9">IF($O44&lt;=0,"",$O44*$P$11)</f>
        <v/>
      </c>
      <c r="S44" s="109"/>
    </row>
    <row r="45" spans="2:19" s="81" customFormat="1" ht="15.75" x14ac:dyDescent="0.2">
      <c r="B45" s="210">
        <v>354</v>
      </c>
      <c r="C45" s="331" t="s">
        <v>94</v>
      </c>
      <c r="D45" s="378">
        <v>0</v>
      </c>
      <c r="E45" s="375"/>
      <c r="F45" s="370">
        <v>0</v>
      </c>
      <c r="G45" s="370">
        <v>0</v>
      </c>
      <c r="H45" s="370">
        <v>0</v>
      </c>
      <c r="I45" s="370">
        <v>0</v>
      </c>
      <c r="J45" s="370">
        <v>0</v>
      </c>
      <c r="K45" s="365">
        <f t="shared" si="6"/>
        <v>0</v>
      </c>
      <c r="L45" s="431">
        <f t="shared" si="5"/>
        <v>0</v>
      </c>
      <c r="M45" s="364"/>
      <c r="N45" s="367" t="str">
        <f t="shared" si="7"/>
        <v/>
      </c>
      <c r="O45" s="368">
        <f t="shared" si="8"/>
        <v>0</v>
      </c>
      <c r="P45" s="369" t="str">
        <f t="shared" si="9"/>
        <v/>
      </c>
      <c r="S45" s="109"/>
    </row>
    <row r="46" spans="2:19" s="81" customFormat="1" ht="15.75" x14ac:dyDescent="0.2">
      <c r="B46" s="210">
        <v>355</v>
      </c>
      <c r="C46" s="331" t="s">
        <v>95</v>
      </c>
      <c r="D46" s="378">
        <v>0</v>
      </c>
      <c r="E46" s="375"/>
      <c r="F46" s="370">
        <v>0</v>
      </c>
      <c r="G46" s="370">
        <v>0</v>
      </c>
      <c r="H46" s="370">
        <v>0</v>
      </c>
      <c r="I46" s="370">
        <v>0</v>
      </c>
      <c r="J46" s="370">
        <v>0</v>
      </c>
      <c r="K46" s="365">
        <f t="shared" si="6"/>
        <v>0</v>
      </c>
      <c r="L46" s="431">
        <f t="shared" si="5"/>
        <v>0</v>
      </c>
      <c r="M46" s="364"/>
      <c r="N46" s="367" t="str">
        <f t="shared" si="7"/>
        <v/>
      </c>
      <c r="O46" s="368">
        <f t="shared" si="8"/>
        <v>0</v>
      </c>
      <c r="P46" s="369" t="str">
        <f t="shared" si="9"/>
        <v/>
      </c>
      <c r="S46" s="109"/>
    </row>
    <row r="47" spans="2:19" s="81" customFormat="1" ht="15.75" x14ac:dyDescent="0.2">
      <c r="B47" s="210">
        <v>356</v>
      </c>
      <c r="C47" s="331" t="s">
        <v>96</v>
      </c>
      <c r="D47" s="378">
        <v>0</v>
      </c>
      <c r="E47" s="375"/>
      <c r="F47" s="370">
        <v>0</v>
      </c>
      <c r="G47" s="370">
        <v>0</v>
      </c>
      <c r="H47" s="370">
        <v>0</v>
      </c>
      <c r="I47" s="370">
        <v>0</v>
      </c>
      <c r="J47" s="370">
        <v>0</v>
      </c>
      <c r="K47" s="365">
        <f t="shared" si="6"/>
        <v>0</v>
      </c>
      <c r="L47" s="431">
        <f t="shared" si="5"/>
        <v>0</v>
      </c>
      <c r="M47" s="364"/>
      <c r="N47" s="367" t="str">
        <f t="shared" si="7"/>
        <v/>
      </c>
      <c r="O47" s="368">
        <f t="shared" si="8"/>
        <v>0</v>
      </c>
      <c r="P47" s="369" t="str">
        <f t="shared" si="9"/>
        <v/>
      </c>
      <c r="S47" s="109"/>
    </row>
    <row r="48" spans="2:19" s="81" customFormat="1" ht="15.75" x14ac:dyDescent="0.2">
      <c r="B48" s="210">
        <v>357</v>
      </c>
      <c r="C48" s="331" t="s">
        <v>97</v>
      </c>
      <c r="D48" s="378">
        <v>0</v>
      </c>
      <c r="E48" s="375"/>
      <c r="F48" s="370">
        <v>0</v>
      </c>
      <c r="G48" s="370">
        <v>0</v>
      </c>
      <c r="H48" s="370">
        <v>0</v>
      </c>
      <c r="I48" s="370">
        <v>0</v>
      </c>
      <c r="J48" s="370">
        <v>0</v>
      </c>
      <c r="K48" s="365">
        <f t="shared" si="6"/>
        <v>0</v>
      </c>
      <c r="L48" s="431">
        <f t="shared" si="5"/>
        <v>0</v>
      </c>
      <c r="M48" s="364"/>
      <c r="N48" s="367" t="str">
        <f t="shared" si="7"/>
        <v/>
      </c>
      <c r="O48" s="368">
        <f t="shared" si="8"/>
        <v>0</v>
      </c>
      <c r="P48" s="369" t="str">
        <f t="shared" si="9"/>
        <v/>
      </c>
      <c r="S48" s="109"/>
    </row>
    <row r="49" spans="2:19" s="81" customFormat="1" ht="15.75" x14ac:dyDescent="0.2">
      <c r="B49" s="210">
        <v>358</v>
      </c>
      <c r="C49" s="331" t="s">
        <v>98</v>
      </c>
      <c r="D49" s="378">
        <v>0</v>
      </c>
      <c r="E49" s="375"/>
      <c r="F49" s="370">
        <v>0</v>
      </c>
      <c r="G49" s="370">
        <v>0</v>
      </c>
      <c r="H49" s="370">
        <v>0</v>
      </c>
      <c r="I49" s="370">
        <v>0</v>
      </c>
      <c r="J49" s="370">
        <v>0</v>
      </c>
      <c r="K49" s="365">
        <f t="shared" si="6"/>
        <v>0</v>
      </c>
      <c r="L49" s="431">
        <f t="shared" si="5"/>
        <v>0</v>
      </c>
      <c r="M49" s="364"/>
      <c r="N49" s="367" t="str">
        <f t="shared" si="7"/>
        <v/>
      </c>
      <c r="O49" s="368">
        <f t="shared" si="8"/>
        <v>0</v>
      </c>
      <c r="P49" s="369" t="str">
        <f t="shared" si="9"/>
        <v/>
      </c>
      <c r="S49" s="109"/>
    </row>
    <row r="50" spans="2:19" s="81" customFormat="1" ht="15.75" x14ac:dyDescent="0.2">
      <c r="B50" s="210">
        <v>359</v>
      </c>
      <c r="C50" s="331" t="s">
        <v>99</v>
      </c>
      <c r="D50" s="378">
        <v>0</v>
      </c>
      <c r="E50" s="375"/>
      <c r="F50" s="370">
        <v>0</v>
      </c>
      <c r="G50" s="370">
        <v>0</v>
      </c>
      <c r="H50" s="370">
        <v>0</v>
      </c>
      <c r="I50" s="370">
        <v>0</v>
      </c>
      <c r="J50" s="370">
        <v>0</v>
      </c>
      <c r="K50" s="365">
        <f t="shared" si="6"/>
        <v>0</v>
      </c>
      <c r="L50" s="431">
        <f t="shared" si="5"/>
        <v>0</v>
      </c>
      <c r="M50" s="364"/>
      <c r="N50" s="367" t="str">
        <f t="shared" si="7"/>
        <v/>
      </c>
      <c r="O50" s="368">
        <f t="shared" si="8"/>
        <v>0</v>
      </c>
      <c r="P50" s="369" t="str">
        <f t="shared" si="9"/>
        <v/>
      </c>
      <c r="S50" s="109"/>
    </row>
    <row r="51" spans="2:19" s="81" customFormat="1" ht="15.75" x14ac:dyDescent="0.2">
      <c r="B51" s="210">
        <v>360</v>
      </c>
      <c r="C51" s="331" t="s">
        <v>100</v>
      </c>
      <c r="D51" s="378">
        <v>0</v>
      </c>
      <c r="E51" s="375"/>
      <c r="F51" s="370">
        <v>0</v>
      </c>
      <c r="G51" s="370">
        <v>0</v>
      </c>
      <c r="H51" s="370">
        <v>0</v>
      </c>
      <c r="I51" s="370">
        <v>0</v>
      </c>
      <c r="J51" s="370">
        <v>0</v>
      </c>
      <c r="K51" s="365">
        <f t="shared" si="6"/>
        <v>0</v>
      </c>
      <c r="L51" s="431">
        <f t="shared" si="5"/>
        <v>0</v>
      </c>
      <c r="M51" s="364"/>
      <c r="N51" s="367" t="str">
        <f t="shared" si="7"/>
        <v/>
      </c>
      <c r="O51" s="368">
        <f t="shared" si="8"/>
        <v>0</v>
      </c>
      <c r="P51" s="369" t="str">
        <f t="shared" si="9"/>
        <v/>
      </c>
      <c r="S51" s="109"/>
    </row>
    <row r="52" spans="2:19" s="81" customFormat="1" ht="15.75" x14ac:dyDescent="0.2">
      <c r="B52" s="210">
        <v>361</v>
      </c>
      <c r="C52" s="331" t="s">
        <v>101</v>
      </c>
      <c r="D52" s="378">
        <v>0</v>
      </c>
      <c r="E52" s="375"/>
      <c r="F52" s="370">
        <v>0</v>
      </c>
      <c r="G52" s="370">
        <v>0</v>
      </c>
      <c r="H52" s="370">
        <v>0</v>
      </c>
      <c r="I52" s="370">
        <v>0</v>
      </c>
      <c r="J52" s="370">
        <v>0</v>
      </c>
      <c r="K52" s="365">
        <f t="shared" si="6"/>
        <v>0</v>
      </c>
      <c r="L52" s="431">
        <f t="shared" si="5"/>
        <v>0</v>
      </c>
      <c r="M52" s="364"/>
      <c r="N52" s="367" t="str">
        <f t="shared" si="7"/>
        <v/>
      </c>
      <c r="O52" s="368">
        <f t="shared" si="8"/>
        <v>0</v>
      </c>
      <c r="P52" s="369" t="str">
        <f t="shared" si="9"/>
        <v/>
      </c>
      <c r="S52" s="109"/>
    </row>
    <row r="53" spans="2:19" s="81" customFormat="1" ht="15.75" x14ac:dyDescent="0.2">
      <c r="B53" s="210">
        <v>362</v>
      </c>
      <c r="C53" s="331" t="s">
        <v>102</v>
      </c>
      <c r="D53" s="378">
        <v>0</v>
      </c>
      <c r="E53" s="375"/>
      <c r="F53" s="370">
        <v>0</v>
      </c>
      <c r="G53" s="370">
        <v>0</v>
      </c>
      <c r="H53" s="370">
        <v>0</v>
      </c>
      <c r="I53" s="370">
        <v>0</v>
      </c>
      <c r="J53" s="370">
        <v>0</v>
      </c>
      <c r="K53" s="365">
        <f t="shared" si="6"/>
        <v>0</v>
      </c>
      <c r="L53" s="431">
        <f t="shared" si="5"/>
        <v>0</v>
      </c>
      <c r="M53" s="364"/>
      <c r="N53" s="367" t="str">
        <f t="shared" si="7"/>
        <v/>
      </c>
      <c r="O53" s="368">
        <f t="shared" si="8"/>
        <v>0</v>
      </c>
      <c r="P53" s="369" t="str">
        <f t="shared" si="9"/>
        <v/>
      </c>
      <c r="S53" s="109"/>
    </row>
    <row r="54" spans="2:19" s="81" customFormat="1" ht="15.75" x14ac:dyDescent="0.2">
      <c r="B54" s="210">
        <v>363</v>
      </c>
      <c r="C54" s="331" t="s">
        <v>103</v>
      </c>
      <c r="D54" s="378">
        <v>0</v>
      </c>
      <c r="E54" s="375"/>
      <c r="F54" s="370">
        <v>0</v>
      </c>
      <c r="G54" s="370">
        <v>0</v>
      </c>
      <c r="H54" s="370">
        <v>0</v>
      </c>
      <c r="I54" s="370">
        <v>0</v>
      </c>
      <c r="J54" s="370">
        <v>0</v>
      </c>
      <c r="K54" s="365">
        <f t="shared" si="6"/>
        <v>0</v>
      </c>
      <c r="L54" s="431">
        <f t="shared" si="5"/>
        <v>0</v>
      </c>
      <c r="M54" s="364"/>
      <c r="N54" s="367" t="str">
        <f t="shared" si="7"/>
        <v/>
      </c>
      <c r="O54" s="368">
        <f t="shared" si="8"/>
        <v>0</v>
      </c>
      <c r="P54" s="369" t="str">
        <f t="shared" si="9"/>
        <v/>
      </c>
      <c r="S54" s="109"/>
    </row>
    <row r="55" spans="2:19" s="81" customFormat="1" ht="15.75" x14ac:dyDescent="0.2">
      <c r="B55" s="210">
        <v>364</v>
      </c>
      <c r="C55" s="331" t="s">
        <v>104</v>
      </c>
      <c r="D55" s="378">
        <v>0</v>
      </c>
      <c r="E55" s="375"/>
      <c r="F55" s="370">
        <v>0</v>
      </c>
      <c r="G55" s="370">
        <v>0</v>
      </c>
      <c r="H55" s="370">
        <v>0</v>
      </c>
      <c r="I55" s="370">
        <v>0</v>
      </c>
      <c r="J55" s="370">
        <v>0</v>
      </c>
      <c r="K55" s="365">
        <f t="shared" si="6"/>
        <v>0</v>
      </c>
      <c r="L55" s="431">
        <f t="shared" si="5"/>
        <v>0</v>
      </c>
      <c r="M55" s="364"/>
      <c r="N55" s="367" t="str">
        <f t="shared" si="7"/>
        <v/>
      </c>
      <c r="O55" s="368">
        <f t="shared" si="8"/>
        <v>0</v>
      </c>
      <c r="P55" s="369" t="str">
        <f t="shared" si="9"/>
        <v/>
      </c>
      <c r="S55" s="109"/>
    </row>
    <row r="56" spans="2:19" s="81" customFormat="1" ht="15.75" x14ac:dyDescent="0.2">
      <c r="B56" s="210">
        <v>365</v>
      </c>
      <c r="C56" s="331" t="s">
        <v>105</v>
      </c>
      <c r="D56" s="378">
        <v>0</v>
      </c>
      <c r="E56" s="375"/>
      <c r="F56" s="370">
        <v>0</v>
      </c>
      <c r="G56" s="370">
        <v>0</v>
      </c>
      <c r="H56" s="370">
        <v>0</v>
      </c>
      <c r="I56" s="370">
        <v>0</v>
      </c>
      <c r="J56" s="370">
        <v>0</v>
      </c>
      <c r="K56" s="365">
        <f t="shared" si="6"/>
        <v>0</v>
      </c>
      <c r="L56" s="431">
        <f t="shared" si="5"/>
        <v>0</v>
      </c>
      <c r="M56" s="364"/>
      <c r="N56" s="367" t="str">
        <f t="shared" si="7"/>
        <v/>
      </c>
      <c r="O56" s="368">
        <f t="shared" si="8"/>
        <v>0</v>
      </c>
      <c r="P56" s="369" t="str">
        <f t="shared" si="9"/>
        <v/>
      </c>
      <c r="S56" s="109"/>
    </row>
    <row r="57" spans="2:19" s="81" customFormat="1" ht="15.75" x14ac:dyDescent="0.2">
      <c r="B57" s="210">
        <v>366</v>
      </c>
      <c r="C57" s="331" t="s">
        <v>106</v>
      </c>
      <c r="D57" s="378">
        <v>0</v>
      </c>
      <c r="E57" s="375"/>
      <c r="F57" s="370">
        <v>0</v>
      </c>
      <c r="G57" s="370">
        <v>0</v>
      </c>
      <c r="H57" s="370">
        <v>0</v>
      </c>
      <c r="I57" s="370">
        <v>0</v>
      </c>
      <c r="J57" s="370">
        <v>0</v>
      </c>
      <c r="K57" s="365">
        <f t="shared" si="6"/>
        <v>0</v>
      </c>
      <c r="L57" s="431">
        <f t="shared" si="5"/>
        <v>0</v>
      </c>
      <c r="M57" s="364"/>
      <c r="N57" s="367" t="str">
        <f t="shared" si="7"/>
        <v/>
      </c>
      <c r="O57" s="368">
        <f t="shared" si="8"/>
        <v>0</v>
      </c>
      <c r="P57" s="369" t="str">
        <f t="shared" si="9"/>
        <v/>
      </c>
      <c r="S57" s="109"/>
    </row>
    <row r="58" spans="2:19" s="81" customFormat="1" ht="15.75" x14ac:dyDescent="0.2">
      <c r="B58" s="210">
        <v>367</v>
      </c>
      <c r="C58" s="331" t="s">
        <v>82</v>
      </c>
      <c r="D58" s="378">
        <v>0</v>
      </c>
      <c r="E58" s="375"/>
      <c r="F58" s="370">
        <v>0</v>
      </c>
      <c r="G58" s="370">
        <v>0</v>
      </c>
      <c r="H58" s="370">
        <v>0</v>
      </c>
      <c r="I58" s="370">
        <v>0</v>
      </c>
      <c r="J58" s="370">
        <v>0</v>
      </c>
      <c r="K58" s="365">
        <f t="shared" si="6"/>
        <v>0</v>
      </c>
      <c r="L58" s="431">
        <f t="shared" si="5"/>
        <v>0</v>
      </c>
      <c r="M58" s="364"/>
      <c r="N58" s="367" t="str">
        <f t="shared" si="7"/>
        <v/>
      </c>
      <c r="O58" s="368">
        <f t="shared" si="8"/>
        <v>0</v>
      </c>
      <c r="P58" s="369" t="str">
        <f t="shared" si="9"/>
        <v/>
      </c>
      <c r="S58" s="109"/>
    </row>
    <row r="59" spans="2:19" s="81" customFormat="1" ht="15.75" x14ac:dyDescent="0.2">
      <c r="B59" s="210">
        <v>368</v>
      </c>
      <c r="C59" s="327"/>
      <c r="D59" s="378">
        <v>0</v>
      </c>
      <c r="E59" s="375"/>
      <c r="F59" s="370">
        <v>0</v>
      </c>
      <c r="G59" s="370">
        <v>0</v>
      </c>
      <c r="H59" s="370">
        <v>0</v>
      </c>
      <c r="I59" s="370">
        <v>0</v>
      </c>
      <c r="J59" s="370">
        <v>0</v>
      </c>
      <c r="K59" s="365">
        <f t="shared" si="6"/>
        <v>0</v>
      </c>
      <c r="L59" s="431">
        <f t="shared" si="5"/>
        <v>0</v>
      </c>
      <c r="M59" s="364"/>
      <c r="N59" s="367" t="str">
        <f t="shared" si="7"/>
        <v/>
      </c>
      <c r="O59" s="368">
        <f t="shared" si="8"/>
        <v>0</v>
      </c>
      <c r="P59" s="369" t="str">
        <f t="shared" si="9"/>
        <v/>
      </c>
      <c r="S59" s="109"/>
    </row>
    <row r="60" spans="2:19" s="81" customFormat="1" ht="15.75" x14ac:dyDescent="0.2">
      <c r="B60" s="210">
        <v>369</v>
      </c>
      <c r="C60" s="327"/>
      <c r="D60" s="378">
        <v>0</v>
      </c>
      <c r="E60" s="375"/>
      <c r="F60" s="370">
        <v>0</v>
      </c>
      <c r="G60" s="370">
        <v>0</v>
      </c>
      <c r="H60" s="370">
        <v>0</v>
      </c>
      <c r="I60" s="370">
        <v>0</v>
      </c>
      <c r="J60" s="370">
        <v>0</v>
      </c>
      <c r="K60" s="365">
        <f>(D60*F60*G60)+(I60*J60)</f>
        <v>0</v>
      </c>
      <c r="L60" s="431">
        <f t="shared" si="5"/>
        <v>0</v>
      </c>
      <c r="M60" s="364"/>
      <c r="N60" s="367" t="str">
        <f>IF($K60&lt;=0,"",$K60+($K60*$L60)+($K60*$M60))</f>
        <v/>
      </c>
      <c r="O60" s="368">
        <f>G60*(1+M60+L60)</f>
        <v>0</v>
      </c>
      <c r="P60" s="369" t="str">
        <f t="shared" si="9"/>
        <v/>
      </c>
      <c r="S60" s="109"/>
    </row>
    <row r="61" spans="2:19" s="81" customFormat="1" ht="15.75" x14ac:dyDescent="0.2">
      <c r="B61" s="210">
        <v>370</v>
      </c>
      <c r="C61" s="322"/>
      <c r="D61" s="378">
        <v>0</v>
      </c>
      <c r="E61" s="375"/>
      <c r="F61" s="370">
        <v>0</v>
      </c>
      <c r="G61" s="370">
        <v>0</v>
      </c>
      <c r="H61" s="370">
        <v>0</v>
      </c>
      <c r="I61" s="370">
        <v>0</v>
      </c>
      <c r="J61" s="370">
        <v>0</v>
      </c>
      <c r="K61" s="365">
        <f>(D61*F61*G61)+(I61*J61)</f>
        <v>0</v>
      </c>
      <c r="L61" s="431">
        <f t="shared" si="5"/>
        <v>0</v>
      </c>
      <c r="M61" s="364"/>
      <c r="N61" s="367" t="str">
        <f>IF($K61&lt;=0,"",$K61+($K61*$L61)+($K61*$M61))</f>
        <v/>
      </c>
      <c r="O61" s="368">
        <f>G61*(1+M61+L61)</f>
        <v>0</v>
      </c>
      <c r="P61" s="369" t="str">
        <f t="shared" si="9"/>
        <v/>
      </c>
      <c r="S61" s="109"/>
    </row>
    <row r="62" spans="2:19" s="81" customFormat="1" ht="15.75" x14ac:dyDescent="0.2">
      <c r="B62" s="210">
        <v>371</v>
      </c>
      <c r="C62" s="322"/>
      <c r="D62" s="378">
        <v>0</v>
      </c>
      <c r="E62" s="375"/>
      <c r="F62" s="370">
        <v>0</v>
      </c>
      <c r="G62" s="370">
        <v>0</v>
      </c>
      <c r="H62" s="370">
        <v>0</v>
      </c>
      <c r="I62" s="370">
        <v>0</v>
      </c>
      <c r="J62" s="370">
        <v>0</v>
      </c>
      <c r="K62" s="365">
        <f>(D62*F62*G62)+(I62*J62)</f>
        <v>0</v>
      </c>
      <c r="L62" s="431">
        <f t="shared" si="5"/>
        <v>0</v>
      </c>
      <c r="M62" s="364"/>
      <c r="N62" s="367" t="str">
        <f>IF($K62&lt;=0,"",$K62+($K62*$L62)+($K62*$M62))</f>
        <v/>
      </c>
      <c r="O62" s="368">
        <f>G62*(1+M62+L62)</f>
        <v>0</v>
      </c>
      <c r="P62" s="369" t="str">
        <f t="shared" si="9"/>
        <v/>
      </c>
      <c r="S62" s="109"/>
    </row>
    <row r="63" spans="2:19" s="81" customFormat="1" ht="15.75" x14ac:dyDescent="0.2">
      <c r="B63" s="207" t="s">
        <v>24</v>
      </c>
      <c r="C63" s="211" t="s">
        <v>107</v>
      </c>
      <c r="D63" s="171"/>
      <c r="E63" s="171"/>
      <c r="F63" s="212"/>
      <c r="G63" s="213"/>
      <c r="H63" s="213"/>
      <c r="I63" s="213"/>
      <c r="J63" s="133"/>
      <c r="K63" s="214">
        <f>(SUBTOTAL(9,K43:K62))</f>
        <v>0</v>
      </c>
      <c r="L63" s="215"/>
      <c r="M63" s="215"/>
      <c r="N63" s="214">
        <f>(SUBTOTAL(9,N43:N62))</f>
        <v>0</v>
      </c>
      <c r="O63" s="209"/>
      <c r="P63" s="216"/>
      <c r="S63" s="114"/>
    </row>
    <row r="64" spans="2:19" s="81" customFormat="1" ht="15.75" x14ac:dyDescent="0.2">
      <c r="B64" s="217"/>
      <c r="C64" s="218" t="s">
        <v>108</v>
      </c>
      <c r="D64" s="170">
        <f>SUMPRODUCT(K43:K62,L43:L62)</f>
        <v>0</v>
      </c>
      <c r="E64" s="219"/>
      <c r="F64" s="220"/>
      <c r="G64" s="133"/>
      <c r="H64" s="133"/>
      <c r="I64" s="133"/>
      <c r="J64" s="133"/>
      <c r="K64" s="209"/>
      <c r="L64" s="209"/>
      <c r="M64" s="209"/>
      <c r="N64" s="209"/>
      <c r="O64" s="209"/>
      <c r="P64" s="216"/>
      <c r="S64" s="114"/>
    </row>
    <row r="65" spans="2:19" s="81" customFormat="1" ht="15.75" x14ac:dyDescent="0.2">
      <c r="B65" s="217"/>
      <c r="C65" s="110"/>
      <c r="D65" s="136"/>
      <c r="E65" s="136"/>
      <c r="F65" s="140"/>
      <c r="G65" s="133"/>
      <c r="H65" s="133"/>
      <c r="I65" s="133"/>
      <c r="J65" s="133"/>
      <c r="K65" s="209"/>
      <c r="L65" s="209"/>
      <c r="M65" s="209"/>
      <c r="N65" s="209"/>
      <c r="O65" s="209"/>
      <c r="P65" s="216"/>
      <c r="S65" s="114"/>
    </row>
    <row r="66" spans="2:19" s="81" customFormat="1" ht="15.75" x14ac:dyDescent="0.2">
      <c r="B66" s="207" t="s">
        <v>109</v>
      </c>
      <c r="C66" s="163"/>
      <c r="D66" s="136"/>
      <c r="E66" s="136"/>
      <c r="F66" s="136"/>
      <c r="G66" s="133"/>
      <c r="H66" s="133"/>
      <c r="I66" s="133"/>
      <c r="J66" s="133"/>
      <c r="K66" s="133"/>
      <c r="L66" s="208"/>
      <c r="M66" s="208"/>
      <c r="N66" s="209"/>
      <c r="O66" s="137"/>
      <c r="P66" s="141"/>
      <c r="S66" s="109"/>
    </row>
    <row r="67" spans="2:19" s="81" customFormat="1" ht="15.75" x14ac:dyDescent="0.2">
      <c r="B67" s="210">
        <v>372</v>
      </c>
      <c r="C67" s="331" t="s">
        <v>110</v>
      </c>
      <c r="D67" s="378">
        <v>0</v>
      </c>
      <c r="E67" s="375">
        <v>0</v>
      </c>
      <c r="F67" s="370">
        <v>0</v>
      </c>
      <c r="G67" s="370">
        <v>0</v>
      </c>
      <c r="H67" s="370"/>
      <c r="I67" s="370"/>
      <c r="J67" s="370"/>
      <c r="K67" s="365">
        <f>(D67*F67*G67)+(I67*J67)</f>
        <v>0</v>
      </c>
      <c r="L67" s="431">
        <f t="shared" ref="L67:L82" si="10">$L$27</f>
        <v>0</v>
      </c>
      <c r="M67" s="364"/>
      <c r="N67" s="367" t="str">
        <f>IF($K67&lt;=0,"",$K67+($K67*$L67)+($K67*$M67))</f>
        <v/>
      </c>
      <c r="O67" s="368">
        <f>G67*(1+M67+L67)</f>
        <v>0</v>
      </c>
      <c r="P67" s="369" t="str">
        <f>IF($O67&lt;=0,"",$O67*$P$11)</f>
        <v/>
      </c>
      <c r="S67" s="109"/>
    </row>
    <row r="68" spans="2:19" s="81" customFormat="1" ht="15.75" x14ac:dyDescent="0.2">
      <c r="B68" s="210">
        <v>373</v>
      </c>
      <c r="C68" s="331" t="s">
        <v>111</v>
      </c>
      <c r="D68" s="378">
        <v>0</v>
      </c>
      <c r="E68" s="375"/>
      <c r="F68" s="370">
        <v>0</v>
      </c>
      <c r="G68" s="370">
        <v>0</v>
      </c>
      <c r="H68" s="370">
        <v>0</v>
      </c>
      <c r="I68" s="370">
        <v>0</v>
      </c>
      <c r="J68" s="370">
        <v>0</v>
      </c>
      <c r="K68" s="365">
        <f t="shared" ref="K68:K82" si="11">(D68*F68*G68)+(I68*J68)</f>
        <v>0</v>
      </c>
      <c r="L68" s="431">
        <f t="shared" si="10"/>
        <v>0</v>
      </c>
      <c r="M68" s="364"/>
      <c r="N68" s="367" t="str">
        <f t="shared" ref="N68:N82" si="12">IF($K68&lt;=0,"",$K68+($K68*$L68)+($K68*$M68))</f>
        <v/>
      </c>
      <c r="O68" s="368">
        <f t="shared" ref="O68:O82" si="13">G68*(1+M68+L68)</f>
        <v>0</v>
      </c>
      <c r="P68" s="369" t="str">
        <f t="shared" ref="P68:P82" si="14">IF($O68&lt;=0,"",$O68*$P$11)</f>
        <v/>
      </c>
      <c r="S68" s="109"/>
    </row>
    <row r="69" spans="2:19" s="81" customFormat="1" ht="15.75" x14ac:dyDescent="0.2">
      <c r="B69" s="210">
        <v>374</v>
      </c>
      <c r="C69" s="331" t="s">
        <v>297</v>
      </c>
      <c r="D69" s="378">
        <v>0</v>
      </c>
      <c r="E69" s="375"/>
      <c r="F69" s="370">
        <v>0</v>
      </c>
      <c r="G69" s="370">
        <v>0</v>
      </c>
      <c r="H69" s="370">
        <v>0</v>
      </c>
      <c r="I69" s="370">
        <v>0</v>
      </c>
      <c r="J69" s="370">
        <v>0</v>
      </c>
      <c r="K69" s="365">
        <f t="shared" si="11"/>
        <v>0</v>
      </c>
      <c r="L69" s="431">
        <f t="shared" si="10"/>
        <v>0</v>
      </c>
      <c r="M69" s="364"/>
      <c r="N69" s="367" t="str">
        <f t="shared" si="12"/>
        <v/>
      </c>
      <c r="O69" s="368">
        <f t="shared" si="13"/>
        <v>0</v>
      </c>
      <c r="P69" s="369" t="str">
        <f t="shared" si="14"/>
        <v/>
      </c>
      <c r="S69" s="109"/>
    </row>
    <row r="70" spans="2:19" s="81" customFormat="1" ht="15.75" x14ac:dyDescent="0.2">
      <c r="B70" s="210">
        <v>375</v>
      </c>
      <c r="C70" s="331" t="s">
        <v>112</v>
      </c>
      <c r="D70" s="378">
        <v>0</v>
      </c>
      <c r="E70" s="375"/>
      <c r="F70" s="370">
        <v>0</v>
      </c>
      <c r="G70" s="370">
        <v>0</v>
      </c>
      <c r="H70" s="370">
        <v>0</v>
      </c>
      <c r="I70" s="370">
        <v>0</v>
      </c>
      <c r="J70" s="370">
        <v>0</v>
      </c>
      <c r="K70" s="365">
        <f t="shared" si="11"/>
        <v>0</v>
      </c>
      <c r="L70" s="431">
        <f t="shared" si="10"/>
        <v>0</v>
      </c>
      <c r="M70" s="364"/>
      <c r="N70" s="367" t="str">
        <f t="shared" si="12"/>
        <v/>
      </c>
      <c r="O70" s="368">
        <f t="shared" si="13"/>
        <v>0</v>
      </c>
      <c r="P70" s="369" t="str">
        <f t="shared" si="14"/>
        <v/>
      </c>
      <c r="S70" s="109"/>
    </row>
    <row r="71" spans="2:19" s="81" customFormat="1" ht="15.75" x14ac:dyDescent="0.2">
      <c r="B71" s="210">
        <v>376</v>
      </c>
      <c r="C71" s="331" t="s">
        <v>113</v>
      </c>
      <c r="D71" s="378">
        <v>0</v>
      </c>
      <c r="E71" s="375"/>
      <c r="F71" s="370">
        <v>0</v>
      </c>
      <c r="G71" s="370">
        <v>0</v>
      </c>
      <c r="H71" s="370">
        <v>0</v>
      </c>
      <c r="I71" s="370">
        <v>0</v>
      </c>
      <c r="J71" s="370">
        <v>0</v>
      </c>
      <c r="K71" s="365">
        <f t="shared" si="11"/>
        <v>0</v>
      </c>
      <c r="L71" s="431">
        <f t="shared" si="10"/>
        <v>0</v>
      </c>
      <c r="M71" s="364"/>
      <c r="N71" s="367" t="str">
        <f t="shared" si="12"/>
        <v/>
      </c>
      <c r="O71" s="368">
        <f t="shared" si="13"/>
        <v>0</v>
      </c>
      <c r="P71" s="369" t="str">
        <f t="shared" si="14"/>
        <v/>
      </c>
      <c r="S71" s="109"/>
    </row>
    <row r="72" spans="2:19" s="81" customFormat="1" ht="15.75" x14ac:dyDescent="0.2">
      <c r="B72" s="210">
        <v>377</v>
      </c>
      <c r="C72" s="331" t="s">
        <v>114</v>
      </c>
      <c r="D72" s="378">
        <v>0</v>
      </c>
      <c r="E72" s="375"/>
      <c r="F72" s="370">
        <v>0</v>
      </c>
      <c r="G72" s="370">
        <v>0</v>
      </c>
      <c r="H72" s="370">
        <v>0</v>
      </c>
      <c r="I72" s="370">
        <v>0</v>
      </c>
      <c r="J72" s="370">
        <v>0</v>
      </c>
      <c r="K72" s="365">
        <f t="shared" si="11"/>
        <v>0</v>
      </c>
      <c r="L72" s="431">
        <f t="shared" si="10"/>
        <v>0</v>
      </c>
      <c r="M72" s="364"/>
      <c r="N72" s="367" t="str">
        <f t="shared" si="12"/>
        <v/>
      </c>
      <c r="O72" s="368">
        <f t="shared" si="13"/>
        <v>0</v>
      </c>
      <c r="P72" s="369" t="str">
        <f t="shared" si="14"/>
        <v/>
      </c>
      <c r="S72" s="109"/>
    </row>
    <row r="73" spans="2:19" s="81" customFormat="1" ht="15.75" x14ac:dyDescent="0.2">
      <c r="B73" s="210">
        <v>378</v>
      </c>
      <c r="C73" s="331" t="s">
        <v>115</v>
      </c>
      <c r="D73" s="378">
        <v>0</v>
      </c>
      <c r="E73" s="375"/>
      <c r="F73" s="370">
        <v>0</v>
      </c>
      <c r="G73" s="370">
        <v>0</v>
      </c>
      <c r="H73" s="370">
        <v>0</v>
      </c>
      <c r="I73" s="370">
        <v>0</v>
      </c>
      <c r="J73" s="370">
        <v>0</v>
      </c>
      <c r="K73" s="365">
        <f t="shared" si="11"/>
        <v>0</v>
      </c>
      <c r="L73" s="431">
        <f t="shared" si="10"/>
        <v>0</v>
      </c>
      <c r="M73" s="364"/>
      <c r="N73" s="367" t="str">
        <f t="shared" si="12"/>
        <v/>
      </c>
      <c r="O73" s="368">
        <f t="shared" si="13"/>
        <v>0</v>
      </c>
      <c r="P73" s="369" t="str">
        <f t="shared" si="14"/>
        <v/>
      </c>
      <c r="S73" s="109"/>
    </row>
    <row r="74" spans="2:19" s="81" customFormat="1" ht="15.75" x14ac:dyDescent="0.2">
      <c r="B74" s="210">
        <v>379</v>
      </c>
      <c r="C74" s="331" t="s">
        <v>116</v>
      </c>
      <c r="D74" s="378">
        <v>0</v>
      </c>
      <c r="E74" s="375"/>
      <c r="F74" s="370">
        <v>0</v>
      </c>
      <c r="G74" s="370">
        <v>0</v>
      </c>
      <c r="H74" s="370">
        <v>0</v>
      </c>
      <c r="I74" s="370">
        <v>0</v>
      </c>
      <c r="J74" s="370">
        <v>0</v>
      </c>
      <c r="K74" s="365">
        <f t="shared" si="11"/>
        <v>0</v>
      </c>
      <c r="L74" s="431">
        <f t="shared" si="10"/>
        <v>0</v>
      </c>
      <c r="M74" s="364"/>
      <c r="N74" s="367" t="str">
        <f t="shared" si="12"/>
        <v/>
      </c>
      <c r="O74" s="368">
        <f t="shared" si="13"/>
        <v>0</v>
      </c>
      <c r="P74" s="369" t="str">
        <f t="shared" si="14"/>
        <v/>
      </c>
      <c r="S74" s="109"/>
    </row>
    <row r="75" spans="2:19" s="81" customFormat="1" ht="15.75" x14ac:dyDescent="0.2">
      <c r="B75" s="210">
        <v>380</v>
      </c>
      <c r="C75" s="331" t="s">
        <v>117</v>
      </c>
      <c r="D75" s="378">
        <v>0</v>
      </c>
      <c r="E75" s="375"/>
      <c r="F75" s="370">
        <v>0</v>
      </c>
      <c r="G75" s="370">
        <v>0</v>
      </c>
      <c r="H75" s="370">
        <v>0</v>
      </c>
      <c r="I75" s="370">
        <v>0</v>
      </c>
      <c r="J75" s="370">
        <v>0</v>
      </c>
      <c r="K75" s="365">
        <f t="shared" si="11"/>
        <v>0</v>
      </c>
      <c r="L75" s="431">
        <f t="shared" si="10"/>
        <v>0</v>
      </c>
      <c r="M75" s="364"/>
      <c r="N75" s="367" t="str">
        <f t="shared" si="12"/>
        <v/>
      </c>
      <c r="O75" s="368">
        <f t="shared" si="13"/>
        <v>0</v>
      </c>
      <c r="P75" s="369" t="str">
        <f t="shared" si="14"/>
        <v/>
      </c>
      <c r="S75" s="109"/>
    </row>
    <row r="76" spans="2:19" s="81" customFormat="1" ht="15.75" x14ac:dyDescent="0.2">
      <c r="B76" s="210">
        <v>381</v>
      </c>
      <c r="C76" s="331" t="s">
        <v>118</v>
      </c>
      <c r="D76" s="378">
        <v>0</v>
      </c>
      <c r="E76" s="375"/>
      <c r="F76" s="370">
        <v>0</v>
      </c>
      <c r="G76" s="370">
        <v>0</v>
      </c>
      <c r="H76" s="370">
        <v>0</v>
      </c>
      <c r="I76" s="370">
        <v>0</v>
      </c>
      <c r="J76" s="370">
        <v>0</v>
      </c>
      <c r="K76" s="365">
        <f t="shared" si="11"/>
        <v>0</v>
      </c>
      <c r="L76" s="431">
        <f t="shared" si="10"/>
        <v>0</v>
      </c>
      <c r="M76" s="364"/>
      <c r="N76" s="367" t="str">
        <f t="shared" si="12"/>
        <v/>
      </c>
      <c r="O76" s="368">
        <f t="shared" si="13"/>
        <v>0</v>
      </c>
      <c r="P76" s="369" t="str">
        <f t="shared" si="14"/>
        <v/>
      </c>
      <c r="S76" s="109"/>
    </row>
    <row r="77" spans="2:19" s="81" customFormat="1" ht="15.75" x14ac:dyDescent="0.2">
      <c r="B77" s="210">
        <v>382</v>
      </c>
      <c r="C77" s="331" t="s">
        <v>298</v>
      </c>
      <c r="D77" s="378">
        <v>0</v>
      </c>
      <c r="E77" s="375"/>
      <c r="F77" s="370">
        <v>0</v>
      </c>
      <c r="G77" s="370">
        <v>0</v>
      </c>
      <c r="H77" s="370">
        <v>0</v>
      </c>
      <c r="I77" s="370">
        <v>0</v>
      </c>
      <c r="J77" s="370">
        <v>0</v>
      </c>
      <c r="K77" s="365">
        <f t="shared" si="11"/>
        <v>0</v>
      </c>
      <c r="L77" s="431">
        <f t="shared" si="10"/>
        <v>0</v>
      </c>
      <c r="M77" s="364"/>
      <c r="N77" s="367" t="str">
        <f t="shared" si="12"/>
        <v/>
      </c>
      <c r="O77" s="368">
        <f t="shared" si="13"/>
        <v>0</v>
      </c>
      <c r="P77" s="369" t="str">
        <f t="shared" si="14"/>
        <v/>
      </c>
      <c r="S77" s="109"/>
    </row>
    <row r="78" spans="2:19" s="81" customFormat="1" ht="15.75" x14ac:dyDescent="0.2">
      <c r="B78" s="210">
        <v>383</v>
      </c>
      <c r="C78" s="331" t="s">
        <v>119</v>
      </c>
      <c r="D78" s="378">
        <v>0</v>
      </c>
      <c r="E78" s="375"/>
      <c r="F78" s="370">
        <v>0</v>
      </c>
      <c r="G78" s="370">
        <v>0</v>
      </c>
      <c r="H78" s="370">
        <v>0</v>
      </c>
      <c r="I78" s="370">
        <v>0</v>
      </c>
      <c r="J78" s="370">
        <v>0</v>
      </c>
      <c r="K78" s="365">
        <f t="shared" si="11"/>
        <v>0</v>
      </c>
      <c r="L78" s="431">
        <f t="shared" si="10"/>
        <v>0</v>
      </c>
      <c r="M78" s="364"/>
      <c r="N78" s="367" t="str">
        <f t="shared" si="12"/>
        <v/>
      </c>
      <c r="O78" s="368">
        <f t="shared" si="13"/>
        <v>0</v>
      </c>
      <c r="P78" s="369" t="str">
        <f t="shared" si="14"/>
        <v/>
      </c>
      <c r="S78" s="109"/>
    </row>
    <row r="79" spans="2:19" s="81" customFormat="1" ht="15.75" x14ac:dyDescent="0.2">
      <c r="B79" s="210">
        <v>384</v>
      </c>
      <c r="C79" s="331" t="s">
        <v>120</v>
      </c>
      <c r="D79" s="378">
        <v>0</v>
      </c>
      <c r="E79" s="375"/>
      <c r="F79" s="370">
        <v>0</v>
      </c>
      <c r="G79" s="370">
        <v>0</v>
      </c>
      <c r="H79" s="370">
        <v>0</v>
      </c>
      <c r="I79" s="370">
        <v>0</v>
      </c>
      <c r="J79" s="370">
        <v>0</v>
      </c>
      <c r="K79" s="365">
        <f t="shared" si="11"/>
        <v>0</v>
      </c>
      <c r="L79" s="431">
        <f t="shared" si="10"/>
        <v>0</v>
      </c>
      <c r="M79" s="364"/>
      <c r="N79" s="367" t="str">
        <f t="shared" si="12"/>
        <v/>
      </c>
      <c r="O79" s="368">
        <f t="shared" si="13"/>
        <v>0</v>
      </c>
      <c r="P79" s="369" t="str">
        <f t="shared" si="14"/>
        <v/>
      </c>
      <c r="S79" s="109"/>
    </row>
    <row r="80" spans="2:19" s="81" customFormat="1" ht="15.75" x14ac:dyDescent="0.2">
      <c r="B80" s="210">
        <v>385</v>
      </c>
      <c r="C80" s="322"/>
      <c r="D80" s="378">
        <v>0</v>
      </c>
      <c r="E80" s="375"/>
      <c r="F80" s="370">
        <v>0</v>
      </c>
      <c r="G80" s="370">
        <v>0</v>
      </c>
      <c r="H80" s="370">
        <v>0</v>
      </c>
      <c r="I80" s="370">
        <v>0</v>
      </c>
      <c r="J80" s="370">
        <v>0</v>
      </c>
      <c r="K80" s="365">
        <f t="shared" si="11"/>
        <v>0</v>
      </c>
      <c r="L80" s="431">
        <f t="shared" si="10"/>
        <v>0</v>
      </c>
      <c r="M80" s="364"/>
      <c r="N80" s="367" t="str">
        <f t="shared" si="12"/>
        <v/>
      </c>
      <c r="O80" s="368">
        <f t="shared" si="13"/>
        <v>0</v>
      </c>
      <c r="P80" s="369" t="str">
        <f t="shared" si="14"/>
        <v/>
      </c>
      <c r="S80" s="109"/>
    </row>
    <row r="81" spans="2:19" s="81" customFormat="1" ht="15.75" x14ac:dyDescent="0.2">
      <c r="B81" s="210">
        <v>386</v>
      </c>
      <c r="C81" s="322"/>
      <c r="D81" s="378">
        <v>0</v>
      </c>
      <c r="E81" s="375"/>
      <c r="F81" s="370">
        <v>0</v>
      </c>
      <c r="G81" s="370">
        <v>0</v>
      </c>
      <c r="H81" s="370">
        <v>0</v>
      </c>
      <c r="I81" s="370">
        <v>0</v>
      </c>
      <c r="J81" s="370">
        <v>0</v>
      </c>
      <c r="K81" s="365">
        <f t="shared" si="11"/>
        <v>0</v>
      </c>
      <c r="L81" s="431">
        <f t="shared" si="10"/>
        <v>0</v>
      </c>
      <c r="M81" s="364"/>
      <c r="N81" s="367" t="str">
        <f t="shared" si="12"/>
        <v/>
      </c>
      <c r="O81" s="368">
        <f t="shared" si="13"/>
        <v>0</v>
      </c>
      <c r="P81" s="369" t="str">
        <f t="shared" si="14"/>
        <v/>
      </c>
      <c r="S81" s="109"/>
    </row>
    <row r="82" spans="2:19" s="81" customFormat="1" ht="15.75" x14ac:dyDescent="0.2">
      <c r="B82" s="210">
        <v>387</v>
      </c>
      <c r="C82" s="322"/>
      <c r="D82" s="378">
        <v>0</v>
      </c>
      <c r="E82" s="375"/>
      <c r="F82" s="370">
        <v>0</v>
      </c>
      <c r="G82" s="370">
        <v>0</v>
      </c>
      <c r="H82" s="370">
        <v>0</v>
      </c>
      <c r="I82" s="370">
        <v>0</v>
      </c>
      <c r="J82" s="370">
        <v>0</v>
      </c>
      <c r="K82" s="365">
        <f t="shared" si="11"/>
        <v>0</v>
      </c>
      <c r="L82" s="431">
        <f t="shared" si="10"/>
        <v>0</v>
      </c>
      <c r="M82" s="364"/>
      <c r="N82" s="367" t="str">
        <f t="shared" si="12"/>
        <v/>
      </c>
      <c r="O82" s="368">
        <f t="shared" si="13"/>
        <v>0</v>
      </c>
      <c r="P82" s="369" t="str">
        <f t="shared" si="14"/>
        <v/>
      </c>
      <c r="S82" s="109"/>
    </row>
    <row r="83" spans="2:19" s="81" customFormat="1" ht="15.75" x14ac:dyDescent="0.2">
      <c r="B83" s="207" t="s">
        <v>25</v>
      </c>
      <c r="C83" s="211" t="s">
        <v>121</v>
      </c>
      <c r="D83" s="171"/>
      <c r="E83" s="171"/>
      <c r="F83" s="212"/>
      <c r="G83" s="213"/>
      <c r="H83" s="213"/>
      <c r="I83" s="213"/>
      <c r="J83" s="133"/>
      <c r="K83" s="214">
        <f>(SUBTOTAL(9,K67:K82))</f>
        <v>0</v>
      </c>
      <c r="L83" s="215"/>
      <c r="M83" s="215"/>
      <c r="N83" s="214">
        <f>(SUBTOTAL(9,N67:N82))</f>
        <v>0</v>
      </c>
      <c r="O83" s="209"/>
      <c r="P83" s="216"/>
      <c r="S83" s="114"/>
    </row>
    <row r="84" spans="2:19" s="81" customFormat="1" ht="15.75" x14ac:dyDescent="0.2">
      <c r="B84" s="217"/>
      <c r="C84" s="218" t="s">
        <v>122</v>
      </c>
      <c r="D84" s="170">
        <f>SUMPRODUCT(K67:K82,L67:L82)</f>
        <v>0</v>
      </c>
      <c r="E84" s="219"/>
      <c r="F84" s="220"/>
      <c r="G84" s="133"/>
      <c r="H84" s="133"/>
      <c r="I84" s="133"/>
      <c r="J84" s="133"/>
      <c r="K84" s="209"/>
      <c r="L84" s="209"/>
      <c r="M84" s="209"/>
      <c r="N84" s="209"/>
      <c r="O84" s="209"/>
      <c r="P84" s="216"/>
      <c r="S84" s="114"/>
    </row>
    <row r="85" spans="2:19" s="81" customFormat="1" ht="15.75" x14ac:dyDescent="0.2">
      <c r="B85" s="217"/>
      <c r="C85" s="110"/>
      <c r="D85" s="136"/>
      <c r="E85" s="136"/>
      <c r="F85" s="140"/>
      <c r="G85" s="133"/>
      <c r="H85" s="133"/>
      <c r="I85" s="133"/>
      <c r="J85" s="133"/>
      <c r="K85" s="209"/>
      <c r="L85" s="209"/>
      <c r="M85" s="209"/>
      <c r="N85" s="209"/>
      <c r="O85" s="209"/>
      <c r="P85" s="216"/>
      <c r="S85" s="114"/>
    </row>
    <row r="86" spans="2:19" s="81" customFormat="1" ht="15.75" x14ac:dyDescent="0.2">
      <c r="B86" s="207" t="s">
        <v>123</v>
      </c>
      <c r="C86" s="163"/>
      <c r="D86" s="136"/>
      <c r="E86" s="136"/>
      <c r="F86" s="136"/>
      <c r="G86" s="133"/>
      <c r="H86" s="133"/>
      <c r="I86" s="133"/>
      <c r="J86" s="133"/>
      <c r="K86" s="133"/>
      <c r="L86" s="208"/>
      <c r="M86" s="208"/>
      <c r="N86" s="209"/>
      <c r="O86" s="137"/>
      <c r="P86" s="141"/>
      <c r="S86" s="109"/>
    </row>
    <row r="87" spans="2:19" s="81" customFormat="1" ht="15.75" x14ac:dyDescent="0.2">
      <c r="B87" s="210">
        <v>388</v>
      </c>
      <c r="C87" s="331" t="s">
        <v>124</v>
      </c>
      <c r="D87" s="378">
        <v>0</v>
      </c>
      <c r="E87" s="375">
        <v>0</v>
      </c>
      <c r="F87" s="370">
        <v>0</v>
      </c>
      <c r="G87" s="370">
        <v>0</v>
      </c>
      <c r="H87" s="370">
        <v>0</v>
      </c>
      <c r="I87" s="370"/>
      <c r="J87" s="370"/>
      <c r="K87" s="365">
        <f>(D87*F87*G87)+(I87*J87)</f>
        <v>0</v>
      </c>
      <c r="L87" s="431">
        <f t="shared" ref="L87:L93" si="15">$L$27</f>
        <v>0</v>
      </c>
      <c r="M87" s="364"/>
      <c r="N87" s="367" t="str">
        <f>IF($K87&lt;=0,"",$K87+($K87*$L87)+($K87*$M87))</f>
        <v/>
      </c>
      <c r="O87" s="368">
        <f>G87*(1+M87+L87)</f>
        <v>0</v>
      </c>
      <c r="P87" s="369" t="str">
        <f>IF($O87&lt;=0,"",$O87*$P$11)</f>
        <v/>
      </c>
      <c r="S87" s="109"/>
    </row>
    <row r="88" spans="2:19" s="81" customFormat="1" ht="15.75" x14ac:dyDescent="0.2">
      <c r="B88" s="210">
        <v>389</v>
      </c>
      <c r="C88" s="331" t="s">
        <v>125</v>
      </c>
      <c r="D88" s="378">
        <v>0</v>
      </c>
      <c r="E88" s="375"/>
      <c r="F88" s="370">
        <v>0</v>
      </c>
      <c r="G88" s="370">
        <v>0</v>
      </c>
      <c r="H88" s="370">
        <v>0</v>
      </c>
      <c r="I88" s="370">
        <v>0</v>
      </c>
      <c r="J88" s="370">
        <v>0</v>
      </c>
      <c r="K88" s="365">
        <f t="shared" ref="K88:K93" si="16">(D88*F88*G88)+(I88*J88)</f>
        <v>0</v>
      </c>
      <c r="L88" s="431">
        <f t="shared" si="15"/>
        <v>0</v>
      </c>
      <c r="M88" s="364"/>
      <c r="N88" s="367" t="str">
        <f t="shared" ref="N88:N93" si="17">IF($K88&lt;=0,"",$K88+($K88*$L88)+($K88*$M88))</f>
        <v/>
      </c>
      <c r="O88" s="368">
        <f t="shared" ref="O88:O93" si="18">G88*(1+M88+L88)</f>
        <v>0</v>
      </c>
      <c r="P88" s="369" t="str">
        <f t="shared" ref="P88:P93" si="19">IF($O88&lt;=0,"",$O88*$P$11)</f>
        <v/>
      </c>
      <c r="S88" s="109"/>
    </row>
    <row r="89" spans="2:19" s="81" customFormat="1" ht="15.75" x14ac:dyDescent="0.2">
      <c r="B89" s="210">
        <v>390</v>
      </c>
      <c r="C89" s="331" t="s">
        <v>126</v>
      </c>
      <c r="D89" s="378">
        <v>0</v>
      </c>
      <c r="E89" s="375"/>
      <c r="F89" s="370">
        <v>0</v>
      </c>
      <c r="G89" s="370">
        <v>0</v>
      </c>
      <c r="H89" s="370">
        <v>0</v>
      </c>
      <c r="I89" s="370">
        <v>0</v>
      </c>
      <c r="J89" s="370">
        <v>0</v>
      </c>
      <c r="K89" s="365">
        <f t="shared" si="16"/>
        <v>0</v>
      </c>
      <c r="L89" s="431">
        <f t="shared" si="15"/>
        <v>0</v>
      </c>
      <c r="M89" s="364"/>
      <c r="N89" s="367" t="str">
        <f t="shared" si="17"/>
        <v/>
      </c>
      <c r="O89" s="368">
        <f t="shared" si="18"/>
        <v>0</v>
      </c>
      <c r="P89" s="369" t="str">
        <f t="shared" si="19"/>
        <v/>
      </c>
      <c r="S89" s="109"/>
    </row>
    <row r="90" spans="2:19" s="81" customFormat="1" ht="15.75" x14ac:dyDescent="0.2">
      <c r="B90" s="210">
        <v>391</v>
      </c>
      <c r="C90" s="331" t="s">
        <v>127</v>
      </c>
      <c r="D90" s="378">
        <v>0</v>
      </c>
      <c r="E90" s="375"/>
      <c r="F90" s="370">
        <v>0</v>
      </c>
      <c r="G90" s="370">
        <v>0</v>
      </c>
      <c r="H90" s="370">
        <v>0</v>
      </c>
      <c r="I90" s="370">
        <v>0</v>
      </c>
      <c r="J90" s="370">
        <v>0</v>
      </c>
      <c r="K90" s="365">
        <f t="shared" si="16"/>
        <v>0</v>
      </c>
      <c r="L90" s="431">
        <f t="shared" si="15"/>
        <v>0</v>
      </c>
      <c r="M90" s="364"/>
      <c r="N90" s="367" t="str">
        <f t="shared" si="17"/>
        <v/>
      </c>
      <c r="O90" s="368">
        <f t="shared" si="18"/>
        <v>0</v>
      </c>
      <c r="P90" s="369" t="str">
        <f t="shared" si="19"/>
        <v/>
      </c>
      <c r="S90" s="109"/>
    </row>
    <row r="91" spans="2:19" s="81" customFormat="1" ht="15.75" x14ac:dyDescent="0.2">
      <c r="B91" s="210">
        <v>392</v>
      </c>
      <c r="C91" s="322"/>
      <c r="D91" s="378">
        <v>0</v>
      </c>
      <c r="E91" s="375"/>
      <c r="F91" s="370">
        <v>0</v>
      </c>
      <c r="G91" s="370">
        <v>0</v>
      </c>
      <c r="H91" s="370">
        <v>0</v>
      </c>
      <c r="I91" s="370">
        <v>0</v>
      </c>
      <c r="J91" s="370">
        <v>0</v>
      </c>
      <c r="K91" s="365">
        <f t="shared" si="16"/>
        <v>0</v>
      </c>
      <c r="L91" s="431">
        <f t="shared" si="15"/>
        <v>0</v>
      </c>
      <c r="M91" s="364"/>
      <c r="N91" s="367" t="str">
        <f t="shared" si="17"/>
        <v/>
      </c>
      <c r="O91" s="368">
        <f t="shared" si="18"/>
        <v>0</v>
      </c>
      <c r="P91" s="369" t="str">
        <f t="shared" si="19"/>
        <v/>
      </c>
      <c r="S91" s="109"/>
    </row>
    <row r="92" spans="2:19" s="81" customFormat="1" ht="15.75" x14ac:dyDescent="0.2">
      <c r="B92" s="210">
        <v>393</v>
      </c>
      <c r="C92" s="322"/>
      <c r="D92" s="378">
        <v>0</v>
      </c>
      <c r="E92" s="375"/>
      <c r="F92" s="370">
        <v>0</v>
      </c>
      <c r="G92" s="370">
        <v>0</v>
      </c>
      <c r="H92" s="370">
        <v>0</v>
      </c>
      <c r="I92" s="370">
        <v>0</v>
      </c>
      <c r="J92" s="370">
        <v>0</v>
      </c>
      <c r="K92" s="365">
        <f t="shared" si="16"/>
        <v>0</v>
      </c>
      <c r="L92" s="431">
        <f t="shared" si="15"/>
        <v>0</v>
      </c>
      <c r="M92" s="364"/>
      <c r="N92" s="367" t="str">
        <f t="shared" si="17"/>
        <v/>
      </c>
      <c r="O92" s="368">
        <f t="shared" si="18"/>
        <v>0</v>
      </c>
      <c r="P92" s="369" t="str">
        <f t="shared" si="19"/>
        <v/>
      </c>
      <c r="S92" s="109"/>
    </row>
    <row r="93" spans="2:19" s="81" customFormat="1" ht="15.75" x14ac:dyDescent="0.2">
      <c r="B93" s="210">
        <v>394</v>
      </c>
      <c r="C93" s="322"/>
      <c r="D93" s="378">
        <v>0</v>
      </c>
      <c r="E93" s="375"/>
      <c r="F93" s="370">
        <v>0</v>
      </c>
      <c r="G93" s="370">
        <v>0</v>
      </c>
      <c r="H93" s="370">
        <v>0</v>
      </c>
      <c r="I93" s="370">
        <v>0</v>
      </c>
      <c r="J93" s="370">
        <v>0</v>
      </c>
      <c r="K93" s="365">
        <f t="shared" si="16"/>
        <v>0</v>
      </c>
      <c r="L93" s="431">
        <f t="shared" si="15"/>
        <v>0</v>
      </c>
      <c r="M93" s="364"/>
      <c r="N93" s="367" t="str">
        <f t="shared" si="17"/>
        <v/>
      </c>
      <c r="O93" s="368">
        <f t="shared" si="18"/>
        <v>0</v>
      </c>
      <c r="P93" s="369" t="str">
        <f t="shared" si="19"/>
        <v/>
      </c>
      <c r="S93" s="109"/>
    </row>
    <row r="94" spans="2:19" s="81" customFormat="1" ht="15.75" x14ac:dyDescent="0.2">
      <c r="B94" s="207" t="s">
        <v>27</v>
      </c>
      <c r="C94" s="211" t="s">
        <v>128</v>
      </c>
      <c r="D94" s="171"/>
      <c r="E94" s="171"/>
      <c r="F94" s="212"/>
      <c r="G94" s="213"/>
      <c r="H94" s="213"/>
      <c r="I94" s="213"/>
      <c r="J94" s="133"/>
      <c r="K94" s="214">
        <f>(SUBTOTAL(9,K87:K93))</f>
        <v>0</v>
      </c>
      <c r="L94" s="221"/>
      <c r="M94" s="221"/>
      <c r="N94" s="214">
        <f>(SUBTOTAL(9,N87:N93))</f>
        <v>0</v>
      </c>
      <c r="O94" s="209"/>
      <c r="P94" s="216"/>
      <c r="S94" s="114"/>
    </row>
    <row r="95" spans="2:19" s="81" customFormat="1" ht="15.75" x14ac:dyDescent="0.2">
      <c r="B95" s="217"/>
      <c r="C95" s="218" t="s">
        <v>129</v>
      </c>
      <c r="D95" s="170">
        <f>SUMPRODUCT(K87:K93,L87:L93)</f>
        <v>0</v>
      </c>
      <c r="E95" s="219"/>
      <c r="F95" s="220"/>
      <c r="G95" s="133"/>
      <c r="H95" s="133"/>
      <c r="I95" s="133"/>
      <c r="J95" s="133"/>
      <c r="K95" s="209"/>
      <c r="L95" s="208"/>
      <c r="M95" s="208"/>
      <c r="N95" s="209"/>
      <c r="O95" s="209"/>
      <c r="P95" s="216"/>
      <c r="S95" s="114"/>
    </row>
    <row r="96" spans="2:19" s="81" customFormat="1" ht="15.75" x14ac:dyDescent="0.2">
      <c r="B96" s="217"/>
      <c r="C96" s="110"/>
      <c r="D96" s="136"/>
      <c r="E96" s="136"/>
      <c r="F96" s="140"/>
      <c r="G96" s="133"/>
      <c r="H96" s="133"/>
      <c r="I96" s="133"/>
      <c r="J96" s="133"/>
      <c r="K96" s="209"/>
      <c r="L96" s="208"/>
      <c r="M96" s="208"/>
      <c r="N96" s="209"/>
      <c r="O96" s="209"/>
      <c r="P96" s="216"/>
      <c r="S96" s="114"/>
    </row>
    <row r="97" spans="2:19" s="81" customFormat="1" ht="15.75" x14ac:dyDescent="0.2">
      <c r="B97" s="207" t="s">
        <v>130</v>
      </c>
      <c r="C97" s="163"/>
      <c r="D97" s="136"/>
      <c r="E97" s="136"/>
      <c r="F97" s="136"/>
      <c r="G97" s="133"/>
      <c r="H97" s="133"/>
      <c r="I97" s="133"/>
      <c r="J97" s="133"/>
      <c r="K97" s="133"/>
      <c r="L97" s="208"/>
      <c r="M97" s="208"/>
      <c r="N97" s="209"/>
      <c r="O97" s="137"/>
      <c r="P97" s="141"/>
      <c r="S97" s="109"/>
    </row>
    <row r="98" spans="2:19" s="81" customFormat="1" ht="15.75" x14ac:dyDescent="0.2">
      <c r="B98" s="210">
        <v>395</v>
      </c>
      <c r="C98" s="331" t="s">
        <v>131</v>
      </c>
      <c r="D98" s="378">
        <v>0</v>
      </c>
      <c r="E98" s="375">
        <v>0</v>
      </c>
      <c r="F98" s="370">
        <v>0</v>
      </c>
      <c r="G98" s="370">
        <v>0</v>
      </c>
      <c r="H98" s="370">
        <v>0</v>
      </c>
      <c r="I98" s="370"/>
      <c r="J98" s="370"/>
      <c r="K98" s="365">
        <f>(D98*F98*G98)+(I98*J98)</f>
        <v>0</v>
      </c>
      <c r="L98" s="431">
        <f t="shared" ref="L98:L105" si="20">$L$27</f>
        <v>0</v>
      </c>
      <c r="M98" s="364"/>
      <c r="N98" s="367" t="str">
        <f>IF($K98&lt;=0,"",$K98+($K98*$L98)+($K98*$M98))</f>
        <v/>
      </c>
      <c r="O98" s="368">
        <f>G98*(1+M98+L98)</f>
        <v>0</v>
      </c>
      <c r="P98" s="369" t="str">
        <f>IF($O98&lt;=0,"",$O98*$P$11)</f>
        <v/>
      </c>
      <c r="S98" s="109"/>
    </row>
    <row r="99" spans="2:19" s="81" customFormat="1" ht="15.75" x14ac:dyDescent="0.2">
      <c r="B99" s="210">
        <v>396</v>
      </c>
      <c r="C99" s="331" t="s">
        <v>132</v>
      </c>
      <c r="D99" s="378">
        <v>0</v>
      </c>
      <c r="E99" s="375"/>
      <c r="F99" s="370">
        <v>0</v>
      </c>
      <c r="G99" s="370">
        <v>0</v>
      </c>
      <c r="H99" s="370">
        <v>0</v>
      </c>
      <c r="I99" s="370">
        <v>0</v>
      </c>
      <c r="J99" s="370">
        <v>0</v>
      </c>
      <c r="K99" s="365">
        <f t="shared" ref="K99:K105" si="21">(D99*F99*G99)+(I99*J99)</f>
        <v>0</v>
      </c>
      <c r="L99" s="431">
        <f t="shared" si="20"/>
        <v>0</v>
      </c>
      <c r="M99" s="364"/>
      <c r="N99" s="367" t="str">
        <f t="shared" ref="N99:N105" si="22">IF($K99&lt;=0,"",$K99+($K99*$L99)+($K99*$M99))</f>
        <v/>
      </c>
      <c r="O99" s="368">
        <f t="shared" ref="O99:O105" si="23">G99*(1+M99+L99)</f>
        <v>0</v>
      </c>
      <c r="P99" s="369" t="str">
        <f t="shared" ref="P99:P105" si="24">IF($O99&lt;=0,"",$O99*$P$11)</f>
        <v/>
      </c>
      <c r="S99" s="109"/>
    </row>
    <row r="100" spans="2:19" s="81" customFormat="1" ht="15.75" x14ac:dyDescent="0.2">
      <c r="B100" s="210">
        <v>397</v>
      </c>
      <c r="C100" s="331" t="s">
        <v>299</v>
      </c>
      <c r="D100" s="378">
        <v>0</v>
      </c>
      <c r="E100" s="375"/>
      <c r="F100" s="370">
        <v>0</v>
      </c>
      <c r="G100" s="370">
        <v>0</v>
      </c>
      <c r="H100" s="370">
        <v>0</v>
      </c>
      <c r="I100" s="370">
        <v>0</v>
      </c>
      <c r="J100" s="370">
        <v>0</v>
      </c>
      <c r="K100" s="365">
        <f t="shared" si="21"/>
        <v>0</v>
      </c>
      <c r="L100" s="431">
        <f t="shared" si="20"/>
        <v>0</v>
      </c>
      <c r="M100" s="364"/>
      <c r="N100" s="367" t="str">
        <f t="shared" si="22"/>
        <v/>
      </c>
      <c r="O100" s="368">
        <f t="shared" si="23"/>
        <v>0</v>
      </c>
      <c r="P100" s="369" t="str">
        <f t="shared" si="24"/>
        <v/>
      </c>
      <c r="S100" s="109"/>
    </row>
    <row r="101" spans="2:19" s="81" customFormat="1" ht="15.75" x14ac:dyDescent="0.2">
      <c r="B101" s="210">
        <v>398</v>
      </c>
      <c r="C101" s="331" t="s">
        <v>133</v>
      </c>
      <c r="D101" s="378">
        <v>0</v>
      </c>
      <c r="E101" s="375"/>
      <c r="F101" s="370">
        <v>0</v>
      </c>
      <c r="G101" s="370">
        <v>0</v>
      </c>
      <c r="H101" s="370">
        <v>0</v>
      </c>
      <c r="I101" s="370">
        <v>0</v>
      </c>
      <c r="J101" s="370">
        <v>0</v>
      </c>
      <c r="K101" s="365">
        <f t="shared" si="21"/>
        <v>0</v>
      </c>
      <c r="L101" s="431">
        <f t="shared" si="20"/>
        <v>0</v>
      </c>
      <c r="M101" s="364"/>
      <c r="N101" s="367" t="str">
        <f t="shared" si="22"/>
        <v/>
      </c>
      <c r="O101" s="368">
        <f t="shared" si="23"/>
        <v>0</v>
      </c>
      <c r="P101" s="369" t="str">
        <f t="shared" si="24"/>
        <v/>
      </c>
      <c r="S101" s="109"/>
    </row>
    <row r="102" spans="2:19" s="81" customFormat="1" ht="15.75" x14ac:dyDescent="0.2">
      <c r="B102" s="210">
        <v>399</v>
      </c>
      <c r="C102" s="331" t="s">
        <v>134</v>
      </c>
      <c r="D102" s="378">
        <v>0</v>
      </c>
      <c r="E102" s="375"/>
      <c r="F102" s="370">
        <v>0</v>
      </c>
      <c r="G102" s="370">
        <v>0</v>
      </c>
      <c r="H102" s="370">
        <v>0</v>
      </c>
      <c r="I102" s="370">
        <v>0</v>
      </c>
      <c r="J102" s="370">
        <v>0</v>
      </c>
      <c r="K102" s="365">
        <f t="shared" si="21"/>
        <v>0</v>
      </c>
      <c r="L102" s="431">
        <f t="shared" si="20"/>
        <v>0</v>
      </c>
      <c r="M102" s="364"/>
      <c r="N102" s="367" t="str">
        <f t="shared" si="22"/>
        <v/>
      </c>
      <c r="O102" s="368">
        <f t="shared" si="23"/>
        <v>0</v>
      </c>
      <c r="P102" s="369" t="str">
        <f t="shared" si="24"/>
        <v/>
      </c>
      <c r="S102" s="109"/>
    </row>
    <row r="103" spans="2:19" s="81" customFormat="1" ht="15.75" x14ac:dyDescent="0.2">
      <c r="B103" s="210">
        <v>400</v>
      </c>
      <c r="C103" s="322"/>
      <c r="D103" s="378">
        <v>0</v>
      </c>
      <c r="E103" s="375"/>
      <c r="F103" s="370">
        <v>0</v>
      </c>
      <c r="G103" s="370">
        <v>0</v>
      </c>
      <c r="H103" s="370">
        <v>0</v>
      </c>
      <c r="I103" s="370">
        <v>0</v>
      </c>
      <c r="J103" s="370">
        <v>0</v>
      </c>
      <c r="K103" s="365">
        <f t="shared" si="21"/>
        <v>0</v>
      </c>
      <c r="L103" s="431">
        <f t="shared" si="20"/>
        <v>0</v>
      </c>
      <c r="M103" s="364"/>
      <c r="N103" s="367" t="str">
        <f t="shared" si="22"/>
        <v/>
      </c>
      <c r="O103" s="368">
        <f t="shared" si="23"/>
        <v>0</v>
      </c>
      <c r="P103" s="369" t="str">
        <f t="shared" si="24"/>
        <v/>
      </c>
      <c r="S103" s="109"/>
    </row>
    <row r="104" spans="2:19" s="81" customFormat="1" ht="15.75" x14ac:dyDescent="0.2">
      <c r="B104" s="210">
        <v>401</v>
      </c>
      <c r="C104" s="322"/>
      <c r="D104" s="378">
        <v>0</v>
      </c>
      <c r="E104" s="375"/>
      <c r="F104" s="370">
        <v>0</v>
      </c>
      <c r="G104" s="370">
        <v>0</v>
      </c>
      <c r="H104" s="370">
        <v>0</v>
      </c>
      <c r="I104" s="370">
        <v>0</v>
      </c>
      <c r="J104" s="370">
        <v>0</v>
      </c>
      <c r="K104" s="365">
        <f t="shared" si="21"/>
        <v>0</v>
      </c>
      <c r="L104" s="431">
        <f t="shared" si="20"/>
        <v>0</v>
      </c>
      <c r="M104" s="364"/>
      <c r="N104" s="367" t="str">
        <f t="shared" si="22"/>
        <v/>
      </c>
      <c r="O104" s="368">
        <f t="shared" si="23"/>
        <v>0</v>
      </c>
      <c r="P104" s="369" t="str">
        <f t="shared" si="24"/>
        <v/>
      </c>
      <c r="S104" s="109"/>
    </row>
    <row r="105" spans="2:19" s="81" customFormat="1" ht="15.75" x14ac:dyDescent="0.2">
      <c r="B105" s="210">
        <v>402</v>
      </c>
      <c r="C105" s="328"/>
      <c r="D105" s="378">
        <v>0</v>
      </c>
      <c r="E105" s="375"/>
      <c r="F105" s="370">
        <v>0</v>
      </c>
      <c r="G105" s="370">
        <v>0</v>
      </c>
      <c r="H105" s="370">
        <v>0</v>
      </c>
      <c r="I105" s="370">
        <v>0</v>
      </c>
      <c r="J105" s="370">
        <v>0</v>
      </c>
      <c r="K105" s="365">
        <f t="shared" si="21"/>
        <v>0</v>
      </c>
      <c r="L105" s="431">
        <f t="shared" si="20"/>
        <v>0</v>
      </c>
      <c r="M105" s="364"/>
      <c r="N105" s="367" t="str">
        <f t="shared" si="22"/>
        <v/>
      </c>
      <c r="O105" s="368">
        <f t="shared" si="23"/>
        <v>0</v>
      </c>
      <c r="P105" s="369" t="str">
        <f t="shared" si="24"/>
        <v/>
      </c>
      <c r="S105" s="109"/>
    </row>
    <row r="106" spans="2:19" s="81" customFormat="1" ht="15.75" x14ac:dyDescent="0.2">
      <c r="B106" s="207" t="s">
        <v>28</v>
      </c>
      <c r="C106" s="211" t="s">
        <v>135</v>
      </c>
      <c r="D106" s="171"/>
      <c r="E106" s="171"/>
      <c r="F106" s="212"/>
      <c r="G106" s="213"/>
      <c r="H106" s="213"/>
      <c r="I106" s="213"/>
      <c r="J106" s="133"/>
      <c r="K106" s="214">
        <f>(SUBTOTAL(9,K98:K105))</f>
        <v>0</v>
      </c>
      <c r="L106" s="221"/>
      <c r="M106" s="221"/>
      <c r="N106" s="214">
        <f>(SUBTOTAL(9,N98:N105))</f>
        <v>0</v>
      </c>
      <c r="O106" s="209"/>
      <c r="P106" s="216"/>
      <c r="S106" s="114"/>
    </row>
    <row r="107" spans="2:19" s="81" customFormat="1" ht="15.75" x14ac:dyDescent="0.2">
      <c r="B107" s="217"/>
      <c r="C107" s="218" t="s">
        <v>136</v>
      </c>
      <c r="D107" s="170">
        <f>SUMPRODUCT(K98:K105,L98:L105)</f>
        <v>0</v>
      </c>
      <c r="E107" s="219"/>
      <c r="F107" s="220"/>
      <c r="G107" s="133"/>
      <c r="H107" s="133"/>
      <c r="I107" s="133"/>
      <c r="J107" s="133"/>
      <c r="K107" s="209"/>
      <c r="L107" s="208"/>
      <c r="M107" s="208"/>
      <c r="N107" s="209"/>
      <c r="O107" s="209"/>
      <c r="P107" s="216"/>
      <c r="S107" s="114"/>
    </row>
    <row r="108" spans="2:19" s="81" customFormat="1" ht="16.5" thickBot="1" x14ac:dyDescent="0.25">
      <c r="B108" s="217"/>
      <c r="C108" s="110"/>
      <c r="D108" s="136"/>
      <c r="E108" s="136"/>
      <c r="F108" s="140"/>
      <c r="G108" s="133"/>
      <c r="H108" s="133"/>
      <c r="I108" s="133"/>
      <c r="J108" s="133"/>
      <c r="K108" s="209"/>
      <c r="L108" s="208"/>
      <c r="M108" s="208"/>
      <c r="N108" s="209"/>
      <c r="O108" s="209"/>
      <c r="P108" s="216"/>
      <c r="S108" s="114"/>
    </row>
    <row r="109" spans="2:19" s="81" customFormat="1" ht="16.5" thickBot="1" x14ac:dyDescent="0.25">
      <c r="B109" s="222"/>
      <c r="C109" s="223" t="s">
        <v>137</v>
      </c>
      <c r="D109" s="224"/>
      <c r="E109" s="224"/>
      <c r="F109" s="225"/>
      <c r="G109" s="226"/>
      <c r="H109" s="152"/>
      <c r="I109" s="152"/>
      <c r="J109" s="227"/>
      <c r="K109" s="228">
        <f>K39+K63+K83+K94+K106</f>
        <v>0</v>
      </c>
      <c r="L109" s="227"/>
      <c r="M109" s="227"/>
      <c r="N109" s="228">
        <f>N39+N63+N83+N94+N106</f>
        <v>0</v>
      </c>
      <c r="O109" s="227"/>
      <c r="P109" s="229"/>
      <c r="S109" s="114"/>
    </row>
    <row r="110" spans="2:19" s="109" customFormat="1" ht="16.5" thickBot="1" x14ac:dyDescent="0.25">
      <c r="B110" s="217"/>
      <c r="C110" s="110"/>
      <c r="D110" s="136"/>
      <c r="E110" s="136"/>
      <c r="F110" s="140"/>
      <c r="G110" s="133"/>
      <c r="H110" s="133"/>
      <c r="I110" s="133"/>
      <c r="J110" s="209"/>
      <c r="K110" s="209"/>
      <c r="L110" s="209"/>
      <c r="M110" s="209"/>
      <c r="N110" s="209"/>
      <c r="O110" s="209"/>
      <c r="P110" s="216"/>
      <c r="S110" s="114"/>
    </row>
    <row r="111" spans="2:19" s="81" customFormat="1" ht="16.5" thickBot="1" x14ac:dyDescent="0.25">
      <c r="B111" s="222"/>
      <c r="C111" s="223" t="s">
        <v>138</v>
      </c>
      <c r="D111" s="230"/>
      <c r="E111" s="230"/>
      <c r="F111" s="230"/>
      <c r="G111" s="231"/>
      <c r="H111" s="232">
        <f>SUM(D40,D64,D84,D95,D107)</f>
        <v>0</v>
      </c>
      <c r="I111" s="233"/>
      <c r="J111" s="231"/>
      <c r="K111" s="234"/>
      <c r="L111" s="234"/>
      <c r="M111" s="234"/>
      <c r="N111" s="234"/>
      <c r="O111" s="235"/>
      <c r="P111" s="236"/>
      <c r="S111" s="109"/>
    </row>
    <row r="112" spans="2:19" s="109" customFormat="1" ht="16.5" thickBot="1" x14ac:dyDescent="0.25">
      <c r="B112" s="110"/>
      <c r="C112" s="110"/>
      <c r="G112" s="113"/>
      <c r="H112" s="113"/>
      <c r="I112" s="113"/>
      <c r="J112" s="113"/>
      <c r="K112" s="114"/>
      <c r="L112" s="114"/>
      <c r="M112" s="114"/>
      <c r="N112" s="114"/>
      <c r="O112" s="116"/>
      <c r="P112" s="116"/>
    </row>
    <row r="113" spans="2:19" s="81" customFormat="1" ht="15.75" x14ac:dyDescent="0.2">
      <c r="B113" s="237"/>
      <c r="C113" s="238"/>
      <c r="D113" s="239"/>
      <c r="E113" s="239"/>
      <c r="F113" s="239"/>
      <c r="G113" s="240"/>
      <c r="H113" s="240"/>
      <c r="I113" s="240"/>
      <c r="J113" s="240"/>
      <c r="K113" s="241"/>
      <c r="L113" s="241"/>
      <c r="M113" s="241"/>
      <c r="N113" s="241"/>
      <c r="O113" s="242"/>
      <c r="P113" s="243"/>
      <c r="S113" s="109"/>
    </row>
    <row r="114" spans="2:19" s="81" customFormat="1" ht="20.25" x14ac:dyDescent="0.2">
      <c r="B114" s="217"/>
      <c r="C114" s="244" t="s">
        <v>139</v>
      </c>
      <c r="D114" s="131"/>
      <c r="E114" s="131"/>
      <c r="F114" s="245"/>
      <c r="G114" s="401" t="str">
        <f>Summary!H8</f>
        <v>USD</v>
      </c>
      <c r="H114" s="246"/>
      <c r="I114" s="162" t="s">
        <v>140</v>
      </c>
      <c r="J114" s="163"/>
      <c r="K114" s="162"/>
      <c r="L114" s="247">
        <f>O231</f>
        <v>0</v>
      </c>
      <c r="M114" s="248"/>
      <c r="N114" s="249"/>
      <c r="O114" s="173" t="s">
        <v>141</v>
      </c>
      <c r="P114" s="324"/>
      <c r="S114" s="109"/>
    </row>
    <row r="115" spans="2:19" s="81" customFormat="1" ht="16.5" thickBot="1" x14ac:dyDescent="0.25">
      <c r="B115" s="250"/>
      <c r="C115" s="174"/>
      <c r="D115" s="174"/>
      <c r="E115" s="174"/>
      <c r="F115" s="174"/>
      <c r="G115" s="174"/>
      <c r="H115" s="174"/>
      <c r="I115" s="162"/>
      <c r="J115" s="162"/>
      <c r="K115" s="162"/>
      <c r="L115" s="174"/>
      <c r="M115" s="174"/>
      <c r="N115" s="174"/>
      <c r="O115" s="235"/>
      <c r="P115" s="236"/>
      <c r="S115" s="109"/>
    </row>
    <row r="116" spans="2:19" s="81" customFormat="1" ht="15.75" x14ac:dyDescent="0.25">
      <c r="B116" s="175" t="s">
        <v>40</v>
      </c>
      <c r="C116" s="176"/>
      <c r="D116" s="177"/>
      <c r="E116" s="178"/>
      <c r="F116" s="179" t="s">
        <v>41</v>
      </c>
      <c r="G116" s="180" t="s">
        <v>42</v>
      </c>
      <c r="H116" s="180" t="s">
        <v>43</v>
      </c>
      <c r="I116" s="181" t="s">
        <v>44</v>
      </c>
      <c r="J116" s="182"/>
      <c r="K116" s="183"/>
      <c r="L116" s="184"/>
      <c r="M116" s="185" t="s">
        <v>46</v>
      </c>
      <c r="N116" s="186" t="s">
        <v>47</v>
      </c>
      <c r="O116" s="179" t="s">
        <v>48</v>
      </c>
      <c r="P116" s="187" t="s">
        <v>48</v>
      </c>
      <c r="S116" s="109"/>
    </row>
    <row r="117" spans="2:19" s="81" customFormat="1" ht="15.75" x14ac:dyDescent="0.25">
      <c r="B117" s="188" t="s">
        <v>50</v>
      </c>
      <c r="C117" s="189"/>
      <c r="D117" s="190" t="s">
        <v>51</v>
      </c>
      <c r="E117" s="191" t="s">
        <v>32</v>
      </c>
      <c r="F117" s="191" t="s">
        <v>52</v>
      </c>
      <c r="G117" s="192" t="s">
        <v>53</v>
      </c>
      <c r="H117" s="192" t="s">
        <v>54</v>
      </c>
      <c r="I117" s="193" t="s">
        <v>43</v>
      </c>
      <c r="J117" s="194" t="s">
        <v>37</v>
      </c>
      <c r="K117" s="192" t="s">
        <v>55</v>
      </c>
      <c r="L117" s="195"/>
      <c r="M117" s="196" t="s">
        <v>57</v>
      </c>
      <c r="N117" s="197" t="s">
        <v>58</v>
      </c>
      <c r="O117" s="198"/>
      <c r="P117" s="251" t="s">
        <v>142</v>
      </c>
      <c r="S117" s="109"/>
    </row>
    <row r="118" spans="2:19" s="81" customFormat="1" ht="15.75" x14ac:dyDescent="0.2">
      <c r="B118" s="207" t="s">
        <v>143</v>
      </c>
      <c r="C118" s="163"/>
      <c r="D118" s="136"/>
      <c r="E118" s="136"/>
      <c r="F118" s="136"/>
      <c r="G118" s="133"/>
      <c r="H118" s="133"/>
      <c r="I118" s="133"/>
      <c r="J118" s="133"/>
      <c r="K118" s="133"/>
      <c r="L118" s="208"/>
      <c r="M118" s="208"/>
      <c r="N118" s="209"/>
      <c r="O118" s="252"/>
      <c r="P118" s="141"/>
      <c r="S118" s="109"/>
    </row>
    <row r="119" spans="2:19" s="81" customFormat="1" ht="15.75" x14ac:dyDescent="0.2">
      <c r="B119" s="210">
        <v>403</v>
      </c>
      <c r="C119" s="331" t="s">
        <v>144</v>
      </c>
      <c r="D119" s="378">
        <v>0</v>
      </c>
      <c r="E119" s="375">
        <v>0</v>
      </c>
      <c r="F119" s="370">
        <v>0</v>
      </c>
      <c r="G119" s="370">
        <v>0</v>
      </c>
      <c r="H119" s="370">
        <v>0</v>
      </c>
      <c r="I119" s="370"/>
      <c r="J119" s="370"/>
      <c r="K119" s="365">
        <f>(D119*F119*G119)+(I119*J119)</f>
        <v>0</v>
      </c>
      <c r="L119" s="366"/>
      <c r="M119" s="364"/>
      <c r="N119" s="367" t="str">
        <f>IF($K119&lt;=0,"",$K119+($K119*$M119))</f>
        <v/>
      </c>
      <c r="O119" s="368">
        <f>G119*(1+M119+L119)</f>
        <v>0</v>
      </c>
      <c r="P119" s="369" t="str">
        <f>IF($O119&lt;=0,"",$O119*$P$12)</f>
        <v/>
      </c>
      <c r="S119" s="109"/>
    </row>
    <row r="120" spans="2:19" s="81" customFormat="1" ht="15.75" x14ac:dyDescent="0.2">
      <c r="B120" s="210">
        <v>404</v>
      </c>
      <c r="C120" s="331" t="s">
        <v>61</v>
      </c>
      <c r="D120" s="378">
        <v>0</v>
      </c>
      <c r="E120" s="375"/>
      <c r="F120" s="370">
        <v>0</v>
      </c>
      <c r="G120" s="370">
        <v>0</v>
      </c>
      <c r="H120" s="370">
        <v>0</v>
      </c>
      <c r="I120" s="370">
        <v>0</v>
      </c>
      <c r="J120" s="370">
        <v>0</v>
      </c>
      <c r="K120" s="365">
        <f t="shared" ref="K120:K131" si="25">(D120*F120*G120)+(I120*J120)</f>
        <v>0</v>
      </c>
      <c r="L120" s="366"/>
      <c r="M120" s="364"/>
      <c r="N120" s="367" t="str">
        <f t="shared" ref="N120:N131" si="26">IF($K120&lt;=0,"",$K120+($K120*$M120))</f>
        <v/>
      </c>
      <c r="O120" s="368">
        <f t="shared" ref="O120:O131" si="27">G120*(1+M120+L120)</f>
        <v>0</v>
      </c>
      <c r="P120" s="369" t="str">
        <f t="shared" ref="P120:P131" si="28">IF($O120&lt;=0,"",$O120*$P$12)</f>
        <v/>
      </c>
      <c r="S120" s="109"/>
    </row>
    <row r="121" spans="2:19" s="81" customFormat="1" ht="15.75" x14ac:dyDescent="0.2">
      <c r="B121" s="210">
        <v>405</v>
      </c>
      <c r="C121" s="331" t="s">
        <v>62</v>
      </c>
      <c r="D121" s="378">
        <v>0</v>
      </c>
      <c r="E121" s="375"/>
      <c r="F121" s="370">
        <v>0</v>
      </c>
      <c r="G121" s="370">
        <v>0</v>
      </c>
      <c r="H121" s="370">
        <v>0</v>
      </c>
      <c r="I121" s="370">
        <v>0</v>
      </c>
      <c r="J121" s="370">
        <v>0</v>
      </c>
      <c r="K121" s="365">
        <f t="shared" si="25"/>
        <v>0</v>
      </c>
      <c r="L121" s="366"/>
      <c r="M121" s="364"/>
      <c r="N121" s="367" t="str">
        <f t="shared" si="26"/>
        <v/>
      </c>
      <c r="O121" s="368">
        <f t="shared" si="27"/>
        <v>0</v>
      </c>
      <c r="P121" s="369" t="str">
        <f t="shared" si="28"/>
        <v/>
      </c>
      <c r="S121" s="109"/>
    </row>
    <row r="122" spans="2:19" s="81" customFormat="1" ht="15.75" x14ac:dyDescent="0.2">
      <c r="B122" s="210">
        <v>406</v>
      </c>
      <c r="C122" s="331" t="s">
        <v>63</v>
      </c>
      <c r="D122" s="378">
        <v>0</v>
      </c>
      <c r="E122" s="375"/>
      <c r="F122" s="370">
        <v>0</v>
      </c>
      <c r="G122" s="370">
        <v>0</v>
      </c>
      <c r="H122" s="370">
        <v>0</v>
      </c>
      <c r="I122" s="370">
        <v>0</v>
      </c>
      <c r="J122" s="370">
        <v>0</v>
      </c>
      <c r="K122" s="365">
        <f t="shared" si="25"/>
        <v>0</v>
      </c>
      <c r="L122" s="366"/>
      <c r="M122" s="364"/>
      <c r="N122" s="367" t="str">
        <f t="shared" si="26"/>
        <v/>
      </c>
      <c r="O122" s="368">
        <f t="shared" si="27"/>
        <v>0</v>
      </c>
      <c r="P122" s="369" t="str">
        <f t="shared" si="28"/>
        <v/>
      </c>
      <c r="S122" s="109"/>
    </row>
    <row r="123" spans="2:19" s="81" customFormat="1" ht="15.75" x14ac:dyDescent="0.2">
      <c r="B123" s="210">
        <v>407</v>
      </c>
      <c r="C123" s="331" t="s">
        <v>64</v>
      </c>
      <c r="D123" s="378">
        <v>0</v>
      </c>
      <c r="E123" s="375"/>
      <c r="F123" s="370">
        <v>0</v>
      </c>
      <c r="G123" s="370">
        <v>0</v>
      </c>
      <c r="H123" s="370">
        <v>0</v>
      </c>
      <c r="I123" s="370">
        <v>0</v>
      </c>
      <c r="J123" s="370">
        <v>0</v>
      </c>
      <c r="K123" s="365">
        <f t="shared" si="25"/>
        <v>0</v>
      </c>
      <c r="L123" s="366"/>
      <c r="M123" s="364"/>
      <c r="N123" s="367" t="str">
        <f t="shared" si="26"/>
        <v/>
      </c>
      <c r="O123" s="368">
        <f t="shared" si="27"/>
        <v>0</v>
      </c>
      <c r="P123" s="369" t="str">
        <f t="shared" si="28"/>
        <v/>
      </c>
      <c r="S123" s="109"/>
    </row>
    <row r="124" spans="2:19" s="81" customFormat="1" ht="15.75" x14ac:dyDescent="0.2">
      <c r="B124" s="210">
        <v>408</v>
      </c>
      <c r="C124" s="331" t="s">
        <v>65</v>
      </c>
      <c r="D124" s="378">
        <v>0</v>
      </c>
      <c r="E124" s="375"/>
      <c r="F124" s="370">
        <v>0</v>
      </c>
      <c r="G124" s="370">
        <v>0</v>
      </c>
      <c r="H124" s="370">
        <v>0</v>
      </c>
      <c r="I124" s="370">
        <v>0</v>
      </c>
      <c r="J124" s="370">
        <v>0</v>
      </c>
      <c r="K124" s="365">
        <f t="shared" si="25"/>
        <v>0</v>
      </c>
      <c r="L124" s="366"/>
      <c r="M124" s="364"/>
      <c r="N124" s="367" t="str">
        <f t="shared" si="26"/>
        <v/>
      </c>
      <c r="O124" s="368">
        <f t="shared" si="27"/>
        <v>0</v>
      </c>
      <c r="P124" s="369" t="str">
        <f t="shared" si="28"/>
        <v/>
      </c>
      <c r="S124" s="109"/>
    </row>
    <row r="125" spans="2:19" s="81" customFormat="1" ht="15.75" x14ac:dyDescent="0.2">
      <c r="B125" s="210">
        <v>409</v>
      </c>
      <c r="C125" s="331" t="s">
        <v>66</v>
      </c>
      <c r="D125" s="378">
        <v>0</v>
      </c>
      <c r="E125" s="375"/>
      <c r="F125" s="370">
        <v>0</v>
      </c>
      <c r="G125" s="370">
        <v>0</v>
      </c>
      <c r="H125" s="370">
        <v>0</v>
      </c>
      <c r="I125" s="370">
        <v>0</v>
      </c>
      <c r="J125" s="370">
        <v>0</v>
      </c>
      <c r="K125" s="365">
        <f t="shared" si="25"/>
        <v>0</v>
      </c>
      <c r="L125" s="366"/>
      <c r="M125" s="364"/>
      <c r="N125" s="367" t="str">
        <f t="shared" si="26"/>
        <v/>
      </c>
      <c r="O125" s="368">
        <f t="shared" si="27"/>
        <v>0</v>
      </c>
      <c r="P125" s="369" t="str">
        <f t="shared" si="28"/>
        <v/>
      </c>
      <c r="S125" s="109"/>
    </row>
    <row r="126" spans="2:19" s="81" customFormat="1" ht="15.75" x14ac:dyDescent="0.2">
      <c r="B126" s="210">
        <v>410</v>
      </c>
      <c r="C126" s="331" t="s">
        <v>67</v>
      </c>
      <c r="D126" s="378">
        <v>0</v>
      </c>
      <c r="E126" s="375"/>
      <c r="F126" s="370">
        <v>0</v>
      </c>
      <c r="G126" s="370">
        <v>0</v>
      </c>
      <c r="H126" s="370">
        <v>0</v>
      </c>
      <c r="I126" s="370">
        <v>0</v>
      </c>
      <c r="J126" s="370">
        <v>0</v>
      </c>
      <c r="K126" s="365">
        <f t="shared" si="25"/>
        <v>0</v>
      </c>
      <c r="L126" s="366"/>
      <c r="M126" s="364"/>
      <c r="N126" s="367" t="str">
        <f t="shared" si="26"/>
        <v/>
      </c>
      <c r="O126" s="368">
        <f t="shared" si="27"/>
        <v>0</v>
      </c>
      <c r="P126" s="369" t="str">
        <f t="shared" si="28"/>
        <v/>
      </c>
      <c r="S126" s="109"/>
    </row>
    <row r="127" spans="2:19" s="81" customFormat="1" ht="15.75" x14ac:dyDescent="0.2">
      <c r="B127" s="210">
        <v>411</v>
      </c>
      <c r="C127" s="331" t="s">
        <v>59</v>
      </c>
      <c r="D127" s="378">
        <v>0</v>
      </c>
      <c r="E127" s="375"/>
      <c r="F127" s="370">
        <v>0</v>
      </c>
      <c r="G127" s="370">
        <v>0</v>
      </c>
      <c r="H127" s="370">
        <v>0</v>
      </c>
      <c r="I127" s="370">
        <v>0</v>
      </c>
      <c r="J127" s="370">
        <v>0</v>
      </c>
      <c r="K127" s="365">
        <f t="shared" si="25"/>
        <v>0</v>
      </c>
      <c r="L127" s="366"/>
      <c r="M127" s="364"/>
      <c r="N127" s="367" t="str">
        <f t="shared" si="26"/>
        <v/>
      </c>
      <c r="O127" s="368">
        <f t="shared" si="27"/>
        <v>0</v>
      </c>
      <c r="P127" s="369" t="str">
        <f t="shared" si="28"/>
        <v/>
      </c>
      <c r="S127" s="109"/>
    </row>
    <row r="128" spans="2:19" s="81" customFormat="1" ht="15.75" x14ac:dyDescent="0.2">
      <c r="B128" s="210">
        <v>412</v>
      </c>
      <c r="C128" s="331" t="s">
        <v>60</v>
      </c>
      <c r="D128" s="378">
        <v>0</v>
      </c>
      <c r="E128" s="375"/>
      <c r="F128" s="370">
        <v>0</v>
      </c>
      <c r="G128" s="370">
        <v>0</v>
      </c>
      <c r="H128" s="370">
        <v>0</v>
      </c>
      <c r="I128" s="370">
        <v>0</v>
      </c>
      <c r="J128" s="370">
        <v>0</v>
      </c>
      <c r="K128" s="365">
        <f t="shared" si="25"/>
        <v>0</v>
      </c>
      <c r="L128" s="366"/>
      <c r="M128" s="364"/>
      <c r="N128" s="367" t="str">
        <f t="shared" si="26"/>
        <v/>
      </c>
      <c r="O128" s="368">
        <f t="shared" si="27"/>
        <v>0</v>
      </c>
      <c r="P128" s="369" t="str">
        <f t="shared" si="28"/>
        <v/>
      </c>
      <c r="S128" s="109"/>
    </row>
    <row r="129" spans="2:19" s="81" customFormat="1" ht="15.75" x14ac:dyDescent="0.2">
      <c r="B129" s="210">
        <v>413</v>
      </c>
      <c r="C129" s="322"/>
      <c r="D129" s="378">
        <v>0</v>
      </c>
      <c r="E129" s="375"/>
      <c r="F129" s="370">
        <v>0</v>
      </c>
      <c r="G129" s="370">
        <v>0</v>
      </c>
      <c r="H129" s="370">
        <v>0</v>
      </c>
      <c r="I129" s="370">
        <v>0</v>
      </c>
      <c r="J129" s="370">
        <v>0</v>
      </c>
      <c r="K129" s="365">
        <f t="shared" si="25"/>
        <v>0</v>
      </c>
      <c r="L129" s="366"/>
      <c r="M129" s="364"/>
      <c r="N129" s="367" t="str">
        <f t="shared" si="26"/>
        <v/>
      </c>
      <c r="O129" s="368">
        <f t="shared" si="27"/>
        <v>0</v>
      </c>
      <c r="P129" s="369" t="str">
        <f t="shared" si="28"/>
        <v/>
      </c>
      <c r="S129" s="109"/>
    </row>
    <row r="130" spans="2:19" s="81" customFormat="1" ht="15.75" x14ac:dyDescent="0.2">
      <c r="B130" s="210">
        <v>414</v>
      </c>
      <c r="C130" s="322"/>
      <c r="D130" s="378">
        <v>0</v>
      </c>
      <c r="E130" s="375"/>
      <c r="F130" s="370">
        <v>0</v>
      </c>
      <c r="G130" s="370">
        <v>0</v>
      </c>
      <c r="H130" s="370">
        <v>0</v>
      </c>
      <c r="I130" s="370">
        <v>0</v>
      </c>
      <c r="J130" s="370">
        <v>0</v>
      </c>
      <c r="K130" s="365">
        <f t="shared" si="25"/>
        <v>0</v>
      </c>
      <c r="L130" s="366"/>
      <c r="M130" s="364"/>
      <c r="N130" s="367" t="str">
        <f t="shared" si="26"/>
        <v/>
      </c>
      <c r="O130" s="368">
        <f t="shared" si="27"/>
        <v>0</v>
      </c>
      <c r="P130" s="369" t="str">
        <f t="shared" si="28"/>
        <v/>
      </c>
      <c r="S130" s="109"/>
    </row>
    <row r="131" spans="2:19" s="81" customFormat="1" ht="16.5" thickBot="1" x14ac:dyDescent="0.25">
      <c r="B131" s="210">
        <v>415</v>
      </c>
      <c r="C131" s="322"/>
      <c r="D131" s="378">
        <v>0</v>
      </c>
      <c r="E131" s="375"/>
      <c r="F131" s="370">
        <v>0</v>
      </c>
      <c r="G131" s="370">
        <v>0</v>
      </c>
      <c r="H131" s="370">
        <v>0</v>
      </c>
      <c r="I131" s="370">
        <v>0</v>
      </c>
      <c r="J131" s="370">
        <v>0</v>
      </c>
      <c r="K131" s="365">
        <f t="shared" si="25"/>
        <v>0</v>
      </c>
      <c r="L131" s="366"/>
      <c r="M131" s="364"/>
      <c r="N131" s="367" t="str">
        <f t="shared" si="26"/>
        <v/>
      </c>
      <c r="O131" s="368">
        <f t="shared" si="27"/>
        <v>0</v>
      </c>
      <c r="P131" s="369" t="str">
        <f t="shared" si="28"/>
        <v/>
      </c>
      <c r="S131" s="109"/>
    </row>
    <row r="132" spans="2:19" s="81" customFormat="1" ht="16.5" thickBot="1" x14ac:dyDescent="0.25">
      <c r="B132" s="253" t="s">
        <v>29</v>
      </c>
      <c r="C132" s="222" t="s">
        <v>145</v>
      </c>
      <c r="D132" s="224"/>
      <c r="E132" s="224"/>
      <c r="F132" s="254"/>
      <c r="G132" s="255"/>
      <c r="H132" s="255"/>
      <c r="I132" s="255"/>
      <c r="J132" s="255"/>
      <c r="K132" s="228">
        <f>(SUBTOTAL(9,K119:K131))</f>
        <v>0</v>
      </c>
      <c r="L132" s="256"/>
      <c r="M132" s="256"/>
      <c r="N132" s="228">
        <f>(SUBTOTAL(9,N119:N131))</f>
        <v>0</v>
      </c>
      <c r="O132" s="257"/>
      <c r="P132" s="258"/>
      <c r="S132" s="114"/>
    </row>
    <row r="133" spans="2:19" s="81" customFormat="1" ht="16.5" thickBot="1" x14ac:dyDescent="0.25">
      <c r="B133" s="217"/>
      <c r="C133" s="259" t="s">
        <v>146</v>
      </c>
      <c r="D133" s="260">
        <f>SUMPRODUCT(I119:I131,J119:J131)</f>
        <v>0</v>
      </c>
      <c r="E133" s="233"/>
      <c r="F133" s="226"/>
      <c r="G133" s="133"/>
      <c r="H133" s="133"/>
      <c r="I133" s="133"/>
      <c r="J133" s="133"/>
      <c r="K133" s="209"/>
      <c r="L133" s="208"/>
      <c r="M133" s="208"/>
      <c r="N133" s="209"/>
      <c r="O133" s="209"/>
      <c r="P133" s="216"/>
      <c r="S133" s="114"/>
    </row>
    <row r="134" spans="2:19" s="81" customFormat="1" ht="15.75" x14ac:dyDescent="0.2">
      <c r="B134" s="217"/>
      <c r="C134" s="110"/>
      <c r="D134" s="136"/>
      <c r="E134" s="136"/>
      <c r="F134" s="140"/>
      <c r="G134" s="133"/>
      <c r="H134" s="133"/>
      <c r="I134" s="133"/>
      <c r="J134" s="133"/>
      <c r="K134" s="209"/>
      <c r="L134" s="208"/>
      <c r="M134" s="208"/>
      <c r="N134" s="209"/>
      <c r="O134" s="137"/>
      <c r="P134" s="141"/>
      <c r="S134" s="114"/>
    </row>
    <row r="135" spans="2:19" s="81" customFormat="1" ht="15.75" x14ac:dyDescent="0.2">
      <c r="B135" s="217"/>
      <c r="C135" s="110"/>
      <c r="D135" s="136"/>
      <c r="E135" s="136"/>
      <c r="F135" s="140"/>
      <c r="G135" s="133"/>
      <c r="H135" s="133"/>
      <c r="I135" s="133"/>
      <c r="J135" s="133"/>
      <c r="K135" s="209"/>
      <c r="L135" s="209"/>
      <c r="M135" s="209"/>
      <c r="N135" s="209"/>
      <c r="O135" s="137"/>
      <c r="P135" s="141"/>
      <c r="S135" s="114"/>
    </row>
    <row r="136" spans="2:19" s="81" customFormat="1" ht="15.75" x14ac:dyDescent="0.2">
      <c r="B136" s="207" t="s">
        <v>147</v>
      </c>
      <c r="C136" s="261"/>
      <c r="D136" s="136"/>
      <c r="E136" s="136"/>
      <c r="F136" s="136"/>
      <c r="G136" s="133"/>
      <c r="H136" s="133"/>
      <c r="I136" s="133"/>
      <c r="J136" s="133"/>
      <c r="K136" s="209"/>
      <c r="L136" s="208"/>
      <c r="M136" s="208"/>
      <c r="N136" s="209"/>
      <c r="O136" s="137"/>
      <c r="P136" s="262"/>
      <c r="S136" s="109"/>
    </row>
    <row r="137" spans="2:19" s="81" customFormat="1" ht="15.75" x14ac:dyDescent="0.2">
      <c r="B137" s="210">
        <v>432</v>
      </c>
      <c r="C137" s="331" t="s">
        <v>148</v>
      </c>
      <c r="D137" s="378">
        <v>0</v>
      </c>
      <c r="E137" s="375">
        <v>0</v>
      </c>
      <c r="F137" s="370">
        <v>0</v>
      </c>
      <c r="G137" s="370">
        <v>0</v>
      </c>
      <c r="H137" s="370">
        <v>0</v>
      </c>
      <c r="I137" s="370"/>
      <c r="J137" s="370"/>
      <c r="K137" s="365">
        <f>(D137*F137*G137)+(I137*J137)</f>
        <v>0</v>
      </c>
      <c r="L137" s="366"/>
      <c r="M137" s="364"/>
      <c r="N137" s="367" t="str">
        <f>IF($K137&lt;=0,"",$K137+($K137*$M137))</f>
        <v/>
      </c>
      <c r="O137" s="368">
        <f>G137*(1+M137+L137)</f>
        <v>0</v>
      </c>
      <c r="P137" s="369" t="str">
        <f>IF($O137&lt;=0,"",$O137*$P$12)</f>
        <v/>
      </c>
      <c r="S137" s="109"/>
    </row>
    <row r="138" spans="2:19" s="81" customFormat="1" ht="15.75" x14ac:dyDescent="0.2">
      <c r="B138" s="210">
        <v>433</v>
      </c>
      <c r="C138" s="331" t="s">
        <v>149</v>
      </c>
      <c r="D138" s="378"/>
      <c r="E138" s="375"/>
      <c r="F138" s="370">
        <v>0</v>
      </c>
      <c r="G138" s="370">
        <v>0</v>
      </c>
      <c r="H138" s="370">
        <v>0</v>
      </c>
      <c r="I138" s="370">
        <v>0</v>
      </c>
      <c r="J138" s="370">
        <v>0</v>
      </c>
      <c r="K138" s="365">
        <f t="shared" ref="K138:K153" si="29">(D138*F138*G138)+(I138*J138)</f>
        <v>0</v>
      </c>
      <c r="L138" s="366"/>
      <c r="M138" s="364"/>
      <c r="N138" s="367" t="str">
        <f t="shared" ref="N138:N153" si="30">IF($K138&lt;=0,"",$K138+($K138*$M138))</f>
        <v/>
      </c>
      <c r="O138" s="368">
        <f t="shared" ref="O138:O153" si="31">G138*(1+M138+L138)</f>
        <v>0</v>
      </c>
      <c r="P138" s="369" t="str">
        <f t="shared" ref="P138:P153" si="32">IF($O138&lt;=0,"",$O138*$P$12)</f>
        <v/>
      </c>
      <c r="S138" s="109"/>
    </row>
    <row r="139" spans="2:19" s="81" customFormat="1" ht="15.75" x14ac:dyDescent="0.2">
      <c r="B139" s="210">
        <v>434</v>
      </c>
      <c r="C139" s="331" t="s">
        <v>150</v>
      </c>
      <c r="D139" s="378">
        <v>0</v>
      </c>
      <c r="E139" s="375"/>
      <c r="F139" s="370">
        <v>0</v>
      </c>
      <c r="G139" s="370">
        <v>0</v>
      </c>
      <c r="H139" s="370">
        <v>0</v>
      </c>
      <c r="I139" s="370">
        <v>0</v>
      </c>
      <c r="J139" s="370">
        <v>0</v>
      </c>
      <c r="K139" s="365">
        <f t="shared" si="29"/>
        <v>0</v>
      </c>
      <c r="L139" s="366"/>
      <c r="M139" s="364"/>
      <c r="N139" s="367" t="str">
        <f t="shared" si="30"/>
        <v/>
      </c>
      <c r="O139" s="368">
        <f t="shared" si="31"/>
        <v>0</v>
      </c>
      <c r="P139" s="369" t="str">
        <f t="shared" si="32"/>
        <v/>
      </c>
      <c r="S139" s="109"/>
    </row>
    <row r="140" spans="2:19" s="81" customFormat="1" ht="15.75" x14ac:dyDescent="0.2">
      <c r="B140" s="210">
        <v>435</v>
      </c>
      <c r="C140" s="331" t="s">
        <v>151</v>
      </c>
      <c r="D140" s="378">
        <v>0</v>
      </c>
      <c r="E140" s="375"/>
      <c r="F140" s="370">
        <v>0</v>
      </c>
      <c r="G140" s="370">
        <v>0</v>
      </c>
      <c r="H140" s="370">
        <v>0</v>
      </c>
      <c r="I140" s="370">
        <v>0</v>
      </c>
      <c r="J140" s="370">
        <v>0</v>
      </c>
      <c r="K140" s="365">
        <f t="shared" si="29"/>
        <v>0</v>
      </c>
      <c r="L140" s="366"/>
      <c r="M140" s="364"/>
      <c r="N140" s="367" t="str">
        <f t="shared" si="30"/>
        <v/>
      </c>
      <c r="O140" s="368">
        <f t="shared" si="31"/>
        <v>0</v>
      </c>
      <c r="P140" s="369" t="str">
        <f t="shared" si="32"/>
        <v/>
      </c>
      <c r="S140" s="109"/>
    </row>
    <row r="141" spans="2:19" s="81" customFormat="1" ht="15.75" x14ac:dyDescent="0.2">
      <c r="B141" s="210">
        <v>436</v>
      </c>
      <c r="C141" s="331" t="s">
        <v>152</v>
      </c>
      <c r="D141" s="378">
        <v>0</v>
      </c>
      <c r="E141" s="375"/>
      <c r="F141" s="370">
        <v>0</v>
      </c>
      <c r="G141" s="370">
        <v>0</v>
      </c>
      <c r="H141" s="370">
        <v>0</v>
      </c>
      <c r="I141" s="370">
        <v>0</v>
      </c>
      <c r="J141" s="370">
        <v>0</v>
      </c>
      <c r="K141" s="365">
        <f t="shared" si="29"/>
        <v>0</v>
      </c>
      <c r="L141" s="366"/>
      <c r="M141" s="364"/>
      <c r="N141" s="367" t="str">
        <f t="shared" si="30"/>
        <v/>
      </c>
      <c r="O141" s="368">
        <f t="shared" si="31"/>
        <v>0</v>
      </c>
      <c r="P141" s="369" t="str">
        <f t="shared" si="32"/>
        <v/>
      </c>
      <c r="S141" s="109"/>
    </row>
    <row r="142" spans="2:19" s="81" customFormat="1" ht="15.75" x14ac:dyDescent="0.2">
      <c r="B142" s="210">
        <v>437</v>
      </c>
      <c r="C142" s="331" t="s">
        <v>153</v>
      </c>
      <c r="D142" s="378">
        <v>0</v>
      </c>
      <c r="E142" s="375"/>
      <c r="F142" s="370">
        <v>0</v>
      </c>
      <c r="G142" s="370">
        <v>0</v>
      </c>
      <c r="H142" s="370">
        <v>0</v>
      </c>
      <c r="I142" s="370">
        <v>0</v>
      </c>
      <c r="J142" s="370">
        <v>0</v>
      </c>
      <c r="K142" s="365">
        <f t="shared" si="29"/>
        <v>0</v>
      </c>
      <c r="L142" s="366"/>
      <c r="M142" s="364"/>
      <c r="N142" s="367" t="str">
        <f t="shared" si="30"/>
        <v/>
      </c>
      <c r="O142" s="368">
        <f t="shared" si="31"/>
        <v>0</v>
      </c>
      <c r="P142" s="369" t="str">
        <f t="shared" si="32"/>
        <v/>
      </c>
      <c r="S142" s="109"/>
    </row>
    <row r="143" spans="2:19" s="81" customFormat="1" ht="15.75" x14ac:dyDescent="0.2">
      <c r="B143" s="210">
        <v>438</v>
      </c>
      <c r="C143" s="331" t="s">
        <v>154</v>
      </c>
      <c r="D143" s="378">
        <v>0</v>
      </c>
      <c r="E143" s="375"/>
      <c r="F143" s="370">
        <v>0</v>
      </c>
      <c r="G143" s="370">
        <v>0</v>
      </c>
      <c r="H143" s="370">
        <v>0</v>
      </c>
      <c r="I143" s="370">
        <v>0</v>
      </c>
      <c r="J143" s="370">
        <v>0</v>
      </c>
      <c r="K143" s="365">
        <f t="shared" si="29"/>
        <v>0</v>
      </c>
      <c r="L143" s="366"/>
      <c r="M143" s="364"/>
      <c r="N143" s="367" t="str">
        <f t="shared" si="30"/>
        <v/>
      </c>
      <c r="O143" s="368">
        <f t="shared" si="31"/>
        <v>0</v>
      </c>
      <c r="P143" s="369" t="str">
        <f t="shared" si="32"/>
        <v/>
      </c>
      <c r="S143" s="109"/>
    </row>
    <row r="144" spans="2:19" s="81" customFormat="1" ht="15.75" x14ac:dyDescent="0.2">
      <c r="B144" s="210">
        <v>439</v>
      </c>
      <c r="C144" s="331" t="s">
        <v>155</v>
      </c>
      <c r="D144" s="378">
        <v>0</v>
      </c>
      <c r="E144" s="375"/>
      <c r="F144" s="370">
        <v>0</v>
      </c>
      <c r="G144" s="370">
        <v>0</v>
      </c>
      <c r="H144" s="370">
        <v>0</v>
      </c>
      <c r="I144" s="370">
        <v>0</v>
      </c>
      <c r="J144" s="370">
        <v>0</v>
      </c>
      <c r="K144" s="365">
        <f t="shared" si="29"/>
        <v>0</v>
      </c>
      <c r="L144" s="366"/>
      <c r="M144" s="364"/>
      <c r="N144" s="367" t="str">
        <f t="shared" si="30"/>
        <v/>
      </c>
      <c r="O144" s="368">
        <f t="shared" si="31"/>
        <v>0</v>
      </c>
      <c r="P144" s="369" t="str">
        <f t="shared" si="32"/>
        <v/>
      </c>
      <c r="S144" s="109"/>
    </row>
    <row r="145" spans="2:19" s="81" customFormat="1" ht="15.75" x14ac:dyDescent="0.2">
      <c r="B145" s="210">
        <v>440</v>
      </c>
      <c r="C145" s="331" t="s">
        <v>68</v>
      </c>
      <c r="D145" s="378">
        <v>0</v>
      </c>
      <c r="E145" s="375"/>
      <c r="F145" s="370">
        <v>0</v>
      </c>
      <c r="G145" s="370">
        <v>0</v>
      </c>
      <c r="H145" s="370">
        <v>0</v>
      </c>
      <c r="I145" s="370">
        <v>0</v>
      </c>
      <c r="J145" s="370">
        <v>0</v>
      </c>
      <c r="K145" s="365">
        <f t="shared" si="29"/>
        <v>0</v>
      </c>
      <c r="L145" s="366"/>
      <c r="M145" s="364"/>
      <c r="N145" s="367" t="str">
        <f t="shared" si="30"/>
        <v/>
      </c>
      <c r="O145" s="368">
        <f t="shared" si="31"/>
        <v>0</v>
      </c>
      <c r="P145" s="369" t="str">
        <f t="shared" si="32"/>
        <v/>
      </c>
      <c r="S145" s="109"/>
    </row>
    <row r="146" spans="2:19" s="81" customFormat="1" ht="15.75" x14ac:dyDescent="0.2">
      <c r="B146" s="210">
        <v>441</v>
      </c>
      <c r="C146" s="331" t="s">
        <v>156</v>
      </c>
      <c r="D146" s="378">
        <v>0</v>
      </c>
      <c r="E146" s="375"/>
      <c r="F146" s="370">
        <v>0</v>
      </c>
      <c r="G146" s="370">
        <v>0</v>
      </c>
      <c r="H146" s="370">
        <v>0</v>
      </c>
      <c r="I146" s="370">
        <v>0</v>
      </c>
      <c r="J146" s="370">
        <v>0</v>
      </c>
      <c r="K146" s="365">
        <f t="shared" si="29"/>
        <v>0</v>
      </c>
      <c r="L146" s="366"/>
      <c r="M146" s="364"/>
      <c r="N146" s="367" t="str">
        <f t="shared" si="30"/>
        <v/>
      </c>
      <c r="O146" s="368">
        <f t="shared" si="31"/>
        <v>0</v>
      </c>
      <c r="P146" s="369" t="str">
        <f t="shared" si="32"/>
        <v/>
      </c>
      <c r="S146" s="109"/>
    </row>
    <row r="147" spans="2:19" s="81" customFormat="1" ht="15.75" x14ac:dyDescent="0.2">
      <c r="B147" s="210">
        <v>442</v>
      </c>
      <c r="C147" s="331" t="s">
        <v>157</v>
      </c>
      <c r="D147" s="378">
        <v>0</v>
      </c>
      <c r="E147" s="375"/>
      <c r="F147" s="370">
        <v>0</v>
      </c>
      <c r="G147" s="370">
        <v>0</v>
      </c>
      <c r="H147" s="370">
        <v>0</v>
      </c>
      <c r="I147" s="370">
        <v>0</v>
      </c>
      <c r="J147" s="370">
        <v>0</v>
      </c>
      <c r="K147" s="365">
        <f t="shared" si="29"/>
        <v>0</v>
      </c>
      <c r="L147" s="366"/>
      <c r="M147" s="364"/>
      <c r="N147" s="367" t="str">
        <f t="shared" si="30"/>
        <v/>
      </c>
      <c r="O147" s="368">
        <f t="shared" si="31"/>
        <v>0</v>
      </c>
      <c r="P147" s="369" t="str">
        <f t="shared" si="32"/>
        <v/>
      </c>
      <c r="S147" s="109"/>
    </row>
    <row r="148" spans="2:19" s="81" customFormat="1" ht="15.75" x14ac:dyDescent="0.2">
      <c r="B148" s="210">
        <v>443</v>
      </c>
      <c r="C148" s="331" t="s">
        <v>158</v>
      </c>
      <c r="D148" s="378">
        <v>0</v>
      </c>
      <c r="E148" s="375"/>
      <c r="F148" s="370">
        <v>0</v>
      </c>
      <c r="G148" s="370">
        <v>0</v>
      </c>
      <c r="H148" s="370">
        <v>0</v>
      </c>
      <c r="I148" s="370">
        <v>0</v>
      </c>
      <c r="J148" s="370">
        <v>0</v>
      </c>
      <c r="K148" s="365">
        <f t="shared" si="29"/>
        <v>0</v>
      </c>
      <c r="L148" s="366"/>
      <c r="M148" s="364"/>
      <c r="N148" s="367" t="str">
        <f t="shared" si="30"/>
        <v/>
      </c>
      <c r="O148" s="368">
        <f t="shared" si="31"/>
        <v>0</v>
      </c>
      <c r="P148" s="369" t="str">
        <f t="shared" si="32"/>
        <v/>
      </c>
      <c r="S148" s="109"/>
    </row>
    <row r="149" spans="2:19" s="81" customFormat="1" ht="15.75" x14ac:dyDescent="0.2">
      <c r="B149" s="210">
        <v>444</v>
      </c>
      <c r="C149" s="331" t="s">
        <v>159</v>
      </c>
      <c r="D149" s="378">
        <v>0</v>
      </c>
      <c r="E149" s="375"/>
      <c r="F149" s="370">
        <v>0</v>
      </c>
      <c r="G149" s="370">
        <v>0</v>
      </c>
      <c r="H149" s="370">
        <v>0</v>
      </c>
      <c r="I149" s="370">
        <v>0</v>
      </c>
      <c r="J149" s="370">
        <v>0</v>
      </c>
      <c r="K149" s="365">
        <f t="shared" si="29"/>
        <v>0</v>
      </c>
      <c r="L149" s="366"/>
      <c r="M149" s="364"/>
      <c r="N149" s="367" t="str">
        <f t="shared" si="30"/>
        <v/>
      </c>
      <c r="O149" s="368">
        <f t="shared" si="31"/>
        <v>0</v>
      </c>
      <c r="P149" s="369" t="str">
        <f t="shared" si="32"/>
        <v/>
      </c>
      <c r="S149" s="109"/>
    </row>
    <row r="150" spans="2:19" s="81" customFormat="1" ht="15.75" x14ac:dyDescent="0.2">
      <c r="B150" s="210">
        <v>445</v>
      </c>
      <c r="C150" s="322"/>
      <c r="D150" s="378">
        <v>0</v>
      </c>
      <c r="E150" s="375"/>
      <c r="F150" s="370">
        <v>0</v>
      </c>
      <c r="G150" s="370">
        <v>0</v>
      </c>
      <c r="H150" s="370">
        <v>0</v>
      </c>
      <c r="I150" s="370">
        <v>0</v>
      </c>
      <c r="J150" s="370">
        <v>0</v>
      </c>
      <c r="K150" s="365">
        <f t="shared" si="29"/>
        <v>0</v>
      </c>
      <c r="L150" s="366"/>
      <c r="M150" s="364"/>
      <c r="N150" s="367" t="str">
        <f t="shared" si="30"/>
        <v/>
      </c>
      <c r="O150" s="368">
        <f t="shared" si="31"/>
        <v>0</v>
      </c>
      <c r="P150" s="369" t="str">
        <f t="shared" si="32"/>
        <v/>
      </c>
      <c r="S150" s="109"/>
    </row>
    <row r="151" spans="2:19" s="81" customFormat="1" ht="15.75" x14ac:dyDescent="0.2">
      <c r="B151" s="210">
        <v>446</v>
      </c>
      <c r="C151" s="322"/>
      <c r="D151" s="378">
        <v>0</v>
      </c>
      <c r="E151" s="375"/>
      <c r="F151" s="370">
        <v>0</v>
      </c>
      <c r="G151" s="370">
        <v>0</v>
      </c>
      <c r="H151" s="370">
        <v>0</v>
      </c>
      <c r="I151" s="370">
        <v>0</v>
      </c>
      <c r="J151" s="370">
        <v>0</v>
      </c>
      <c r="K151" s="365">
        <f t="shared" si="29"/>
        <v>0</v>
      </c>
      <c r="L151" s="366"/>
      <c r="M151" s="364"/>
      <c r="N151" s="367" t="str">
        <f t="shared" si="30"/>
        <v/>
      </c>
      <c r="O151" s="368">
        <f t="shared" si="31"/>
        <v>0</v>
      </c>
      <c r="P151" s="369" t="str">
        <f t="shared" si="32"/>
        <v/>
      </c>
      <c r="S151" s="109"/>
    </row>
    <row r="152" spans="2:19" s="81" customFormat="1" ht="15.75" x14ac:dyDescent="0.2">
      <c r="B152" s="210">
        <v>447</v>
      </c>
      <c r="C152" s="322"/>
      <c r="D152" s="378">
        <v>0</v>
      </c>
      <c r="E152" s="375"/>
      <c r="F152" s="370">
        <v>0</v>
      </c>
      <c r="G152" s="370">
        <v>0</v>
      </c>
      <c r="H152" s="370">
        <v>0</v>
      </c>
      <c r="I152" s="370">
        <v>0</v>
      </c>
      <c r="J152" s="370">
        <v>0</v>
      </c>
      <c r="K152" s="365">
        <f t="shared" si="29"/>
        <v>0</v>
      </c>
      <c r="L152" s="366"/>
      <c r="M152" s="364"/>
      <c r="N152" s="367" t="str">
        <f t="shared" si="30"/>
        <v/>
      </c>
      <c r="O152" s="368">
        <f t="shared" si="31"/>
        <v>0</v>
      </c>
      <c r="P152" s="369" t="str">
        <f t="shared" si="32"/>
        <v/>
      </c>
      <c r="S152" s="109"/>
    </row>
    <row r="153" spans="2:19" s="81" customFormat="1" ht="16.5" thickBot="1" x14ac:dyDescent="0.25">
      <c r="B153" s="210">
        <v>448</v>
      </c>
      <c r="C153" s="322"/>
      <c r="D153" s="378">
        <v>0</v>
      </c>
      <c r="E153" s="375"/>
      <c r="F153" s="370">
        <v>0</v>
      </c>
      <c r="G153" s="370">
        <v>0</v>
      </c>
      <c r="H153" s="370">
        <v>0</v>
      </c>
      <c r="I153" s="370">
        <v>0</v>
      </c>
      <c r="J153" s="370">
        <v>0</v>
      </c>
      <c r="K153" s="365">
        <f t="shared" si="29"/>
        <v>0</v>
      </c>
      <c r="L153" s="366"/>
      <c r="M153" s="364"/>
      <c r="N153" s="367" t="str">
        <f t="shared" si="30"/>
        <v/>
      </c>
      <c r="O153" s="368">
        <f t="shared" si="31"/>
        <v>0</v>
      </c>
      <c r="P153" s="369" t="str">
        <f t="shared" si="32"/>
        <v/>
      </c>
      <c r="S153" s="109"/>
    </row>
    <row r="154" spans="2:19" s="81" customFormat="1" ht="16.5" thickBot="1" x14ac:dyDescent="0.25">
      <c r="B154" s="253" t="s">
        <v>30</v>
      </c>
      <c r="C154" s="222" t="s">
        <v>160</v>
      </c>
      <c r="D154" s="224"/>
      <c r="E154" s="224"/>
      <c r="F154" s="254"/>
      <c r="G154" s="255"/>
      <c r="H154" s="255"/>
      <c r="I154" s="255"/>
      <c r="J154" s="255"/>
      <c r="K154" s="228">
        <f>(SUBTOTAL(9,K137:K153))</f>
        <v>0</v>
      </c>
      <c r="L154" s="257"/>
      <c r="M154" s="257"/>
      <c r="N154" s="228">
        <f>(SUBTOTAL(9,N137:N153))</f>
        <v>0</v>
      </c>
      <c r="O154" s="257"/>
      <c r="P154" s="258"/>
      <c r="S154" s="114"/>
    </row>
    <row r="155" spans="2:19" s="81" customFormat="1" ht="16.5" thickBot="1" x14ac:dyDescent="0.25">
      <c r="B155" s="217"/>
      <c r="C155" s="259" t="s">
        <v>161</v>
      </c>
      <c r="D155" s="260">
        <f>SUMPRODUCT(I158:I164,J158:J164)</f>
        <v>0</v>
      </c>
      <c r="E155" s="233"/>
      <c r="F155" s="226"/>
      <c r="G155" s="133"/>
      <c r="H155" s="133"/>
      <c r="I155" s="133"/>
      <c r="J155" s="133"/>
      <c r="K155" s="209"/>
      <c r="L155" s="209"/>
      <c r="M155" s="209"/>
      <c r="N155" s="209"/>
      <c r="O155" s="209"/>
      <c r="P155" s="216"/>
      <c r="S155" s="114"/>
    </row>
    <row r="156" spans="2:19" s="81" customFormat="1" ht="15.75" x14ac:dyDescent="0.2">
      <c r="B156" s="217"/>
      <c r="C156" s="110"/>
      <c r="D156" s="136"/>
      <c r="E156" s="136"/>
      <c r="F156" s="140"/>
      <c r="G156" s="133"/>
      <c r="H156" s="133"/>
      <c r="I156" s="133"/>
      <c r="J156" s="133"/>
      <c r="K156" s="209"/>
      <c r="L156" s="209"/>
      <c r="M156" s="209"/>
      <c r="N156" s="209"/>
      <c r="O156" s="209"/>
      <c r="P156" s="216"/>
      <c r="S156" s="114"/>
    </row>
    <row r="157" spans="2:19" s="81" customFormat="1" ht="15.75" x14ac:dyDescent="0.2">
      <c r="B157" s="207" t="s">
        <v>162</v>
      </c>
      <c r="C157" s="163"/>
      <c r="D157" s="136"/>
      <c r="E157" s="136"/>
      <c r="F157" s="136"/>
      <c r="G157" s="133"/>
      <c r="H157" s="133"/>
      <c r="I157" s="133"/>
      <c r="J157" s="133"/>
      <c r="K157" s="133"/>
      <c r="L157" s="208"/>
      <c r="M157" s="208"/>
      <c r="N157" s="209"/>
      <c r="O157" s="137"/>
      <c r="P157" s="141"/>
      <c r="S157" s="109"/>
    </row>
    <row r="158" spans="2:19" s="81" customFormat="1" ht="15.75" x14ac:dyDescent="0.2">
      <c r="B158" s="210">
        <v>449</v>
      </c>
      <c r="C158" s="331" t="s">
        <v>69</v>
      </c>
      <c r="D158" s="396">
        <v>0</v>
      </c>
      <c r="E158" s="397">
        <v>0</v>
      </c>
      <c r="F158" s="398">
        <v>0</v>
      </c>
      <c r="G158" s="398">
        <v>0</v>
      </c>
      <c r="H158" s="370">
        <v>0</v>
      </c>
      <c r="I158" s="370"/>
      <c r="J158" s="370"/>
      <c r="K158" s="365">
        <f>(D158*F158*G158)+(I158*J158)</f>
        <v>0</v>
      </c>
      <c r="L158" s="366"/>
      <c r="M158" s="364"/>
      <c r="N158" s="367" t="str">
        <f>IF($K158&lt;=0,"",$K158+($K158*$M158))</f>
        <v/>
      </c>
      <c r="O158" s="368">
        <f>G158*(1+M158+L158)</f>
        <v>0</v>
      </c>
      <c r="P158" s="369" t="str">
        <f>IF($O158&lt;=0,"",$O158*$P$12)</f>
        <v/>
      </c>
      <c r="S158" s="109"/>
    </row>
    <row r="159" spans="2:19" s="81" customFormat="1" ht="15.75" x14ac:dyDescent="0.2">
      <c r="B159" s="210">
        <v>450</v>
      </c>
      <c r="C159" s="331" t="s">
        <v>70</v>
      </c>
      <c r="D159" s="378">
        <v>0</v>
      </c>
      <c r="E159" s="375"/>
      <c r="F159" s="370">
        <v>0</v>
      </c>
      <c r="G159" s="370">
        <v>0</v>
      </c>
      <c r="H159" s="370">
        <v>0</v>
      </c>
      <c r="I159" s="370">
        <v>0</v>
      </c>
      <c r="J159" s="370">
        <v>0</v>
      </c>
      <c r="K159" s="365">
        <f t="shared" ref="K159:K164" si="33">(D159*F159*G159)+(I159*J159)</f>
        <v>0</v>
      </c>
      <c r="L159" s="366"/>
      <c r="M159" s="364"/>
      <c r="N159" s="367" t="str">
        <f t="shared" ref="N159:N164" si="34">IF($K159&lt;=0,"",$K159+($K159*$M159))</f>
        <v/>
      </c>
      <c r="O159" s="368">
        <f t="shared" ref="O159:O164" si="35">G159*(1+M159+L159)</f>
        <v>0</v>
      </c>
      <c r="P159" s="369" t="str">
        <f t="shared" ref="P159:P164" si="36">IF($O159&lt;=0,"",$O159*$P$12)</f>
        <v/>
      </c>
      <c r="S159" s="109"/>
    </row>
    <row r="160" spans="2:19" s="81" customFormat="1" ht="15.75" x14ac:dyDescent="0.2">
      <c r="B160" s="210">
        <v>451</v>
      </c>
      <c r="C160" s="331" t="s">
        <v>71</v>
      </c>
      <c r="D160" s="378">
        <v>0</v>
      </c>
      <c r="E160" s="375"/>
      <c r="F160" s="370">
        <v>0</v>
      </c>
      <c r="G160" s="370">
        <v>0</v>
      </c>
      <c r="H160" s="370">
        <v>0</v>
      </c>
      <c r="I160" s="370">
        <v>0</v>
      </c>
      <c r="J160" s="370">
        <v>0</v>
      </c>
      <c r="K160" s="365">
        <f t="shared" si="33"/>
        <v>0</v>
      </c>
      <c r="L160" s="366"/>
      <c r="M160" s="364"/>
      <c r="N160" s="367" t="str">
        <f t="shared" si="34"/>
        <v/>
      </c>
      <c r="O160" s="368">
        <f t="shared" si="35"/>
        <v>0</v>
      </c>
      <c r="P160" s="369" t="str">
        <f t="shared" si="36"/>
        <v/>
      </c>
      <c r="S160" s="109"/>
    </row>
    <row r="161" spans="2:19" s="81" customFormat="1" ht="15.75" x14ac:dyDescent="0.2">
      <c r="B161" s="210">
        <v>452</v>
      </c>
      <c r="C161" s="331" t="s">
        <v>72</v>
      </c>
      <c r="D161" s="378">
        <v>0</v>
      </c>
      <c r="E161" s="375"/>
      <c r="F161" s="370">
        <v>0</v>
      </c>
      <c r="G161" s="370">
        <v>0</v>
      </c>
      <c r="H161" s="370">
        <v>0</v>
      </c>
      <c r="I161" s="370">
        <v>0</v>
      </c>
      <c r="J161" s="370">
        <v>0</v>
      </c>
      <c r="K161" s="365">
        <f t="shared" si="33"/>
        <v>0</v>
      </c>
      <c r="L161" s="366"/>
      <c r="M161" s="364"/>
      <c r="N161" s="367" t="str">
        <f t="shared" si="34"/>
        <v/>
      </c>
      <c r="O161" s="368">
        <f t="shared" si="35"/>
        <v>0</v>
      </c>
      <c r="P161" s="369" t="str">
        <f t="shared" si="36"/>
        <v/>
      </c>
      <c r="S161" s="109"/>
    </row>
    <row r="162" spans="2:19" s="81" customFormat="1" ht="15.75" x14ac:dyDescent="0.2">
      <c r="B162" s="210">
        <v>453</v>
      </c>
      <c r="C162" s="322"/>
      <c r="D162" s="378">
        <v>0</v>
      </c>
      <c r="E162" s="375"/>
      <c r="F162" s="370">
        <v>0</v>
      </c>
      <c r="G162" s="370">
        <v>0</v>
      </c>
      <c r="H162" s="370">
        <v>0</v>
      </c>
      <c r="I162" s="370">
        <v>0</v>
      </c>
      <c r="J162" s="370">
        <v>0</v>
      </c>
      <c r="K162" s="365">
        <f t="shared" si="33"/>
        <v>0</v>
      </c>
      <c r="L162" s="366"/>
      <c r="M162" s="364"/>
      <c r="N162" s="367" t="str">
        <f t="shared" si="34"/>
        <v/>
      </c>
      <c r="O162" s="368">
        <f t="shared" si="35"/>
        <v>0</v>
      </c>
      <c r="P162" s="369" t="str">
        <f t="shared" si="36"/>
        <v/>
      </c>
      <c r="S162" s="109"/>
    </row>
    <row r="163" spans="2:19" s="81" customFormat="1" ht="15.75" x14ac:dyDescent="0.2">
      <c r="B163" s="210">
        <v>454</v>
      </c>
      <c r="C163" s="322"/>
      <c r="D163" s="378">
        <v>0</v>
      </c>
      <c r="E163" s="375"/>
      <c r="F163" s="370">
        <v>0</v>
      </c>
      <c r="G163" s="370">
        <v>0</v>
      </c>
      <c r="H163" s="370">
        <v>0</v>
      </c>
      <c r="I163" s="370">
        <v>0</v>
      </c>
      <c r="J163" s="370">
        <v>0</v>
      </c>
      <c r="K163" s="365">
        <f t="shared" si="33"/>
        <v>0</v>
      </c>
      <c r="L163" s="366"/>
      <c r="M163" s="364"/>
      <c r="N163" s="367" t="str">
        <f t="shared" si="34"/>
        <v/>
      </c>
      <c r="O163" s="368">
        <f t="shared" si="35"/>
        <v>0</v>
      </c>
      <c r="P163" s="369" t="str">
        <f t="shared" si="36"/>
        <v/>
      </c>
      <c r="S163" s="109"/>
    </row>
    <row r="164" spans="2:19" s="81" customFormat="1" ht="16.5" thickBot="1" x14ac:dyDescent="0.25">
      <c r="B164" s="210">
        <v>455</v>
      </c>
      <c r="C164" s="322"/>
      <c r="D164" s="378">
        <v>0</v>
      </c>
      <c r="E164" s="375"/>
      <c r="F164" s="370">
        <v>0</v>
      </c>
      <c r="G164" s="370">
        <v>0</v>
      </c>
      <c r="H164" s="370">
        <v>0</v>
      </c>
      <c r="I164" s="370">
        <v>0</v>
      </c>
      <c r="J164" s="370">
        <v>0</v>
      </c>
      <c r="K164" s="365">
        <f t="shared" si="33"/>
        <v>0</v>
      </c>
      <c r="L164" s="366"/>
      <c r="M164" s="364"/>
      <c r="N164" s="367" t="str">
        <f t="shared" si="34"/>
        <v/>
      </c>
      <c r="O164" s="368">
        <f t="shared" si="35"/>
        <v>0</v>
      </c>
      <c r="P164" s="369" t="str">
        <f t="shared" si="36"/>
        <v/>
      </c>
      <c r="S164" s="109"/>
    </row>
    <row r="165" spans="2:19" s="81" customFormat="1" ht="16.5" thickBot="1" x14ac:dyDescent="0.25">
      <c r="B165" s="253" t="s">
        <v>31</v>
      </c>
      <c r="C165" s="222" t="s">
        <v>163</v>
      </c>
      <c r="D165" s="224"/>
      <c r="E165" s="224"/>
      <c r="F165" s="254"/>
      <c r="G165" s="255"/>
      <c r="H165" s="255"/>
      <c r="I165" s="255"/>
      <c r="J165" s="255"/>
      <c r="K165" s="228">
        <f>(SUBTOTAL(9,K158:K164))</f>
        <v>0</v>
      </c>
      <c r="L165" s="256"/>
      <c r="M165" s="256"/>
      <c r="N165" s="228">
        <f>(SUBTOTAL(9,N158:N164))</f>
        <v>0</v>
      </c>
      <c r="O165" s="257"/>
      <c r="P165" s="258"/>
      <c r="S165" s="114"/>
    </row>
    <row r="166" spans="2:19" s="81" customFormat="1" ht="16.5" thickBot="1" x14ac:dyDescent="0.25">
      <c r="B166" s="217"/>
      <c r="C166" s="259" t="s">
        <v>164</v>
      </c>
      <c r="D166" s="260">
        <f>SUMPRODUCT(I158:I164,J158:J164)</f>
        <v>0</v>
      </c>
      <c r="E166" s="233"/>
      <c r="F166" s="226"/>
      <c r="G166" s="133"/>
      <c r="H166" s="133"/>
      <c r="I166" s="133"/>
      <c r="J166" s="133"/>
      <c r="K166" s="209"/>
      <c r="L166" s="208"/>
      <c r="M166" s="208"/>
      <c r="N166" s="209"/>
      <c r="O166" s="137"/>
      <c r="P166" s="141"/>
      <c r="S166" s="114"/>
    </row>
    <row r="167" spans="2:19" s="81" customFormat="1" ht="16.5" thickBot="1" x14ac:dyDescent="0.25">
      <c r="B167" s="217"/>
      <c r="C167" s="110"/>
      <c r="D167" s="136"/>
      <c r="E167" s="136"/>
      <c r="F167" s="136"/>
      <c r="G167" s="133"/>
      <c r="H167" s="133"/>
      <c r="I167" s="133"/>
      <c r="J167" s="133"/>
      <c r="K167" s="209"/>
      <c r="L167" s="208"/>
      <c r="M167" s="208"/>
      <c r="N167" s="209"/>
      <c r="O167" s="137"/>
      <c r="P167" s="141"/>
      <c r="S167" s="114"/>
    </row>
    <row r="168" spans="2:19" s="81" customFormat="1" ht="16.5" thickBot="1" x14ac:dyDescent="0.25">
      <c r="B168" s="217"/>
      <c r="C168" s="259" t="s">
        <v>165</v>
      </c>
      <c r="D168" s="260">
        <f>SUMPRODUCT(I158:I164,J158:J164)</f>
        <v>0</v>
      </c>
      <c r="E168" s="233"/>
      <c r="F168" s="226"/>
      <c r="G168" s="133"/>
      <c r="H168" s="133"/>
      <c r="I168" s="133"/>
      <c r="J168" s="133"/>
      <c r="K168" s="209"/>
      <c r="L168" s="208"/>
      <c r="M168" s="208"/>
      <c r="N168" s="209"/>
      <c r="O168" s="137"/>
      <c r="P168" s="141"/>
      <c r="S168" s="114"/>
    </row>
    <row r="169" spans="2:19" s="81" customFormat="1" ht="15.75" x14ac:dyDescent="0.2">
      <c r="B169" s="217"/>
      <c r="C169" s="110"/>
      <c r="D169" s="136"/>
      <c r="E169" s="136"/>
      <c r="F169" s="136"/>
      <c r="G169" s="133"/>
      <c r="H169" s="133"/>
      <c r="I169" s="133"/>
      <c r="J169" s="133"/>
      <c r="K169" s="209"/>
      <c r="L169" s="208"/>
      <c r="M169" s="208"/>
      <c r="N169" s="209"/>
      <c r="O169" s="137"/>
      <c r="P169" s="141"/>
      <c r="S169" s="114"/>
    </row>
    <row r="170" spans="2:19" s="81" customFormat="1" ht="15.75" x14ac:dyDescent="0.2">
      <c r="B170" s="207" t="s">
        <v>213</v>
      </c>
      <c r="C170" s="261"/>
      <c r="D170" s="136"/>
      <c r="E170" s="136"/>
      <c r="F170" s="136"/>
      <c r="G170" s="133"/>
      <c r="H170" s="133"/>
      <c r="I170" s="133"/>
      <c r="J170" s="133"/>
      <c r="K170" s="209"/>
      <c r="L170" s="208"/>
      <c r="M170" s="208"/>
      <c r="N170" s="209"/>
      <c r="O170" s="137"/>
      <c r="P170" s="141"/>
      <c r="S170" s="109"/>
    </row>
    <row r="171" spans="2:19" s="81" customFormat="1" ht="15.75" x14ac:dyDescent="0.2">
      <c r="B171" s="210">
        <v>459</v>
      </c>
      <c r="C171" s="328"/>
      <c r="D171" s="402"/>
      <c r="E171" s="402"/>
      <c r="F171" s="402"/>
      <c r="G171" s="403"/>
      <c r="H171" s="370">
        <v>0</v>
      </c>
      <c r="I171" s="370"/>
      <c r="J171" s="370"/>
      <c r="K171" s="365">
        <f>(D171*F171*G171)+(I171*J171)</f>
        <v>0</v>
      </c>
      <c r="L171" s="366"/>
      <c r="M171" s="364"/>
      <c r="N171" s="367" t="str">
        <f>IF($K171&lt;=0,"",$K171+($K171*$M171))</f>
        <v/>
      </c>
      <c r="O171" s="368">
        <f>G171*(1+M171+L171)</f>
        <v>0</v>
      </c>
      <c r="P171" s="369" t="str">
        <f>IF($O171&lt;=0,"",$O171*$P$12)</f>
        <v/>
      </c>
      <c r="S171" s="109"/>
    </row>
    <row r="172" spans="2:19" s="81" customFormat="1" ht="15.75" x14ac:dyDescent="0.2">
      <c r="B172" s="210">
        <v>460</v>
      </c>
      <c r="C172" s="328"/>
      <c r="D172" s="378">
        <v>0</v>
      </c>
      <c r="E172" s="375"/>
      <c r="F172" s="370">
        <v>0</v>
      </c>
      <c r="G172" s="370">
        <v>0</v>
      </c>
      <c r="H172" s="370">
        <v>0</v>
      </c>
      <c r="I172" s="370">
        <v>0</v>
      </c>
      <c r="J172" s="370">
        <v>0</v>
      </c>
      <c r="K172" s="365">
        <f>(D172*F172*G172)+(I172*J172)</f>
        <v>0</v>
      </c>
      <c r="L172" s="366"/>
      <c r="M172" s="364"/>
      <c r="N172" s="367" t="str">
        <f>IF($K172&lt;=0,"",$K172+($K172*$M172))</f>
        <v/>
      </c>
      <c r="O172" s="368">
        <f>G172*(1+M172+L172)</f>
        <v>0</v>
      </c>
      <c r="P172" s="369" t="str">
        <f t="shared" ref="P172:P173" si="37">IF($O172&lt;=0,"",$O172*$P$12)</f>
        <v/>
      </c>
      <c r="S172" s="109"/>
    </row>
    <row r="173" spans="2:19" s="81" customFormat="1" ht="16.5" thickBot="1" x14ac:dyDescent="0.25">
      <c r="B173" s="210">
        <v>461</v>
      </c>
      <c r="C173" s="328"/>
      <c r="D173" s="378">
        <v>0</v>
      </c>
      <c r="E173" s="375"/>
      <c r="F173" s="370">
        <v>0</v>
      </c>
      <c r="G173" s="370">
        <v>0</v>
      </c>
      <c r="H173" s="370">
        <v>0</v>
      </c>
      <c r="I173" s="370">
        <v>0</v>
      </c>
      <c r="J173" s="370">
        <v>0</v>
      </c>
      <c r="K173" s="365">
        <f>(D173*F173*G173)+(I173*J173)</f>
        <v>0</v>
      </c>
      <c r="L173" s="366"/>
      <c r="M173" s="364"/>
      <c r="N173" s="367" t="str">
        <f>IF($K173&lt;=0,"",$K173+($K173*$M173))</f>
        <v/>
      </c>
      <c r="O173" s="368">
        <f>G173*(1+M173+L173)</f>
        <v>0</v>
      </c>
      <c r="P173" s="369" t="str">
        <f t="shared" si="37"/>
        <v/>
      </c>
      <c r="S173" s="109"/>
    </row>
    <row r="174" spans="2:19" s="81" customFormat="1" ht="16.5" thickBot="1" x14ac:dyDescent="0.25">
      <c r="B174" s="253" t="s">
        <v>32</v>
      </c>
      <c r="C174" s="222" t="s">
        <v>166</v>
      </c>
      <c r="D174" s="224"/>
      <c r="E174" s="224"/>
      <c r="F174" s="254"/>
      <c r="G174" s="255"/>
      <c r="H174" s="255"/>
      <c r="I174" s="255"/>
      <c r="J174" s="255"/>
      <c r="K174" s="228">
        <f>(SUBTOTAL(9,K171:K173))</f>
        <v>0</v>
      </c>
      <c r="L174" s="256"/>
      <c r="M174" s="256"/>
      <c r="N174" s="228">
        <f>(SUBTOTAL(9,N171:N173))</f>
        <v>0</v>
      </c>
      <c r="O174" s="257"/>
      <c r="P174" s="258"/>
      <c r="R174" s="263"/>
      <c r="S174" s="114"/>
    </row>
    <row r="175" spans="2:19" s="81" customFormat="1" ht="16.5" thickBot="1" x14ac:dyDescent="0.25">
      <c r="B175" s="217"/>
      <c r="C175" s="259" t="s">
        <v>167</v>
      </c>
      <c r="D175" s="260">
        <f>SUMPRODUCT(I171:I173,J171:J173)</f>
        <v>0</v>
      </c>
      <c r="E175" s="233"/>
      <c r="F175" s="226"/>
      <c r="G175" s="133"/>
      <c r="H175" s="133"/>
      <c r="I175" s="133"/>
      <c r="J175" s="133"/>
      <c r="K175" s="209"/>
      <c r="L175" s="208"/>
      <c r="M175" s="208"/>
      <c r="N175" s="209"/>
      <c r="O175" s="137"/>
      <c r="P175" s="141"/>
      <c r="R175" s="263"/>
      <c r="S175" s="114"/>
    </row>
    <row r="176" spans="2:19" s="81" customFormat="1" ht="16.5" thickBot="1" x14ac:dyDescent="0.25">
      <c r="B176" s="217"/>
      <c r="C176" s="110"/>
      <c r="D176" s="136"/>
      <c r="E176" s="136"/>
      <c r="F176" s="136"/>
      <c r="G176" s="133"/>
      <c r="H176" s="133"/>
      <c r="I176" s="133"/>
      <c r="J176" s="133"/>
      <c r="K176" s="209"/>
      <c r="L176" s="208"/>
      <c r="M176" s="208"/>
      <c r="N176" s="209"/>
      <c r="O176" s="137"/>
      <c r="P176" s="141"/>
      <c r="R176" s="263"/>
      <c r="S176" s="114"/>
    </row>
    <row r="177" spans="2:19" s="81" customFormat="1" ht="16.5" thickBot="1" x14ac:dyDescent="0.25">
      <c r="B177" s="222" t="s">
        <v>168</v>
      </c>
      <c r="C177" s="264"/>
      <c r="D177" s="136"/>
      <c r="E177" s="136"/>
      <c r="F177" s="136"/>
      <c r="G177" s="133"/>
      <c r="H177" s="133"/>
      <c r="I177" s="133"/>
      <c r="J177" s="133"/>
      <c r="K177" s="209"/>
      <c r="L177" s="208"/>
      <c r="M177" s="208"/>
      <c r="N177" s="209"/>
      <c r="O177" s="137"/>
      <c r="P177" s="141"/>
      <c r="R177" s="263"/>
      <c r="S177" s="114"/>
    </row>
    <row r="178" spans="2:19" s="81" customFormat="1" ht="15.75" x14ac:dyDescent="0.2">
      <c r="B178" s="217"/>
      <c r="C178" s="110"/>
      <c r="D178" s="136"/>
      <c r="E178" s="136"/>
      <c r="F178" s="136"/>
      <c r="G178" s="133"/>
      <c r="H178" s="133"/>
      <c r="I178" s="133"/>
      <c r="J178" s="133"/>
      <c r="K178" s="209"/>
      <c r="L178" s="208"/>
      <c r="M178" s="208"/>
      <c r="N178" s="209"/>
      <c r="O178" s="137"/>
      <c r="P178" s="141"/>
      <c r="R178" s="263"/>
      <c r="S178" s="114"/>
    </row>
    <row r="179" spans="2:19" s="81" customFormat="1" ht="15.75" x14ac:dyDescent="0.2">
      <c r="B179" s="207" t="s">
        <v>169</v>
      </c>
      <c r="C179" s="261"/>
      <c r="D179" s="136"/>
      <c r="E179" s="136"/>
      <c r="F179" s="136"/>
      <c r="G179" s="133"/>
      <c r="H179" s="133"/>
      <c r="I179" s="133"/>
      <c r="J179" s="133"/>
      <c r="K179" s="133"/>
      <c r="L179" s="208"/>
      <c r="M179" s="208"/>
      <c r="N179" s="209"/>
      <c r="O179" s="137"/>
      <c r="P179" s="141"/>
      <c r="R179" s="263"/>
      <c r="S179" s="109"/>
    </row>
    <row r="180" spans="2:19" s="81" customFormat="1" ht="15.75" x14ac:dyDescent="0.2">
      <c r="B180" s="210">
        <v>462</v>
      </c>
      <c r="C180" s="331" t="s">
        <v>73</v>
      </c>
      <c r="D180" s="396">
        <v>0</v>
      </c>
      <c r="E180" s="397">
        <v>0</v>
      </c>
      <c r="F180" s="398">
        <v>0</v>
      </c>
      <c r="G180" s="398">
        <v>0</v>
      </c>
      <c r="H180" s="370">
        <v>0</v>
      </c>
      <c r="I180" s="370"/>
      <c r="J180" s="370"/>
      <c r="K180" s="365">
        <f>(D180*F180*G180)+(I180*J180)</f>
        <v>0</v>
      </c>
      <c r="L180" s="366"/>
      <c r="M180" s="364"/>
      <c r="N180" s="367" t="str">
        <f>IF($K180&lt;=0,"",$K180+($K180*$M180))</f>
        <v/>
      </c>
      <c r="O180" s="368">
        <f>G180*(1+M180+L180)</f>
        <v>0</v>
      </c>
      <c r="P180" s="369" t="str">
        <f>IF($O180&lt;=0,"",$O180*$P$12)</f>
        <v/>
      </c>
      <c r="R180" s="263"/>
      <c r="S180" s="109"/>
    </row>
    <row r="181" spans="2:19" s="81" customFormat="1" ht="15.75" x14ac:dyDescent="0.2">
      <c r="B181" s="210">
        <v>463</v>
      </c>
      <c r="C181" s="331" t="s">
        <v>74</v>
      </c>
      <c r="D181" s="378">
        <v>0</v>
      </c>
      <c r="E181" s="375"/>
      <c r="F181" s="370">
        <v>0</v>
      </c>
      <c r="G181" s="370">
        <v>0</v>
      </c>
      <c r="H181" s="370">
        <v>0</v>
      </c>
      <c r="I181" s="370">
        <v>0</v>
      </c>
      <c r="J181" s="370">
        <v>0</v>
      </c>
      <c r="K181" s="365">
        <f>(D181*F181*G181)+(I181*J181)</f>
        <v>0</v>
      </c>
      <c r="L181" s="366"/>
      <c r="M181" s="364"/>
      <c r="N181" s="367" t="str">
        <f>IF($K181&lt;=0,"",$K181+($K181*$M181))</f>
        <v/>
      </c>
      <c r="O181" s="368">
        <f>G181*(1+M181+L181)</f>
        <v>0</v>
      </c>
      <c r="P181" s="369" t="str">
        <f t="shared" ref="P181:P182" si="38">IF($O181&lt;=0,"",$O181*$P$12)</f>
        <v/>
      </c>
      <c r="R181" s="263"/>
      <c r="S181" s="109"/>
    </row>
    <row r="182" spans="2:19" s="81" customFormat="1" ht="16.5" thickBot="1" x14ac:dyDescent="0.25">
      <c r="B182" s="210">
        <v>464</v>
      </c>
      <c r="C182" s="331" t="s">
        <v>75</v>
      </c>
      <c r="D182" s="378">
        <v>0</v>
      </c>
      <c r="E182" s="375"/>
      <c r="F182" s="370">
        <v>0</v>
      </c>
      <c r="G182" s="370">
        <v>0</v>
      </c>
      <c r="H182" s="370">
        <v>0</v>
      </c>
      <c r="I182" s="370">
        <v>0</v>
      </c>
      <c r="J182" s="370">
        <v>0</v>
      </c>
      <c r="K182" s="365">
        <f>(D182*F182*G182)+(I182*J182)</f>
        <v>0</v>
      </c>
      <c r="L182" s="366"/>
      <c r="M182" s="364"/>
      <c r="N182" s="367" t="str">
        <f>IF($K182&lt;=0,"",$K182+($K182*$M182))</f>
        <v/>
      </c>
      <c r="O182" s="368">
        <f>G182*(1+M182+L182)</f>
        <v>0</v>
      </c>
      <c r="P182" s="369" t="str">
        <f t="shared" si="38"/>
        <v/>
      </c>
      <c r="S182" s="109"/>
    </row>
    <row r="183" spans="2:19" s="81" customFormat="1" ht="16.5" thickBot="1" x14ac:dyDescent="0.25">
      <c r="B183" s="253" t="s">
        <v>33</v>
      </c>
      <c r="C183" s="222" t="s">
        <v>170</v>
      </c>
      <c r="D183" s="224"/>
      <c r="E183" s="224"/>
      <c r="F183" s="254"/>
      <c r="G183" s="255"/>
      <c r="H183" s="255"/>
      <c r="I183" s="255"/>
      <c r="J183" s="255"/>
      <c r="K183" s="228">
        <f>(SUBTOTAL(9,K180:K182))</f>
        <v>0</v>
      </c>
      <c r="L183" s="256"/>
      <c r="M183" s="256"/>
      <c r="N183" s="228">
        <f>(SUBTOTAL(9,N180:N182))</f>
        <v>0</v>
      </c>
      <c r="O183" s="257"/>
      <c r="P183" s="258"/>
      <c r="S183" s="114"/>
    </row>
    <row r="184" spans="2:19" s="81" customFormat="1" ht="16.5" thickBot="1" x14ac:dyDescent="0.25">
      <c r="B184" s="217"/>
      <c r="C184" s="259" t="s">
        <v>171</v>
      </c>
      <c r="D184" s="260">
        <f>SUMPRODUCT(I180:I182,J180:J182)</f>
        <v>0</v>
      </c>
      <c r="E184" s="233"/>
      <c r="F184" s="226"/>
      <c r="G184" s="133"/>
      <c r="H184" s="133"/>
      <c r="I184" s="133"/>
      <c r="J184" s="133"/>
      <c r="K184" s="209"/>
      <c r="L184" s="208"/>
      <c r="M184" s="208"/>
      <c r="N184" s="209"/>
      <c r="O184" s="137"/>
      <c r="P184" s="141"/>
      <c r="S184" s="114"/>
    </row>
    <row r="185" spans="2:19" s="81" customFormat="1" ht="15.75" x14ac:dyDescent="0.2">
      <c r="B185" s="217"/>
      <c r="C185" s="110"/>
      <c r="D185" s="136"/>
      <c r="E185" s="136"/>
      <c r="F185" s="136"/>
      <c r="G185" s="133"/>
      <c r="H185" s="133"/>
      <c r="I185" s="133"/>
      <c r="J185" s="133"/>
      <c r="K185" s="209"/>
      <c r="L185" s="208"/>
      <c r="M185" s="208"/>
      <c r="N185" s="209"/>
      <c r="O185" s="137"/>
      <c r="P185" s="141"/>
      <c r="S185" s="114"/>
    </row>
    <row r="186" spans="2:19" s="81" customFormat="1" ht="15.75" x14ac:dyDescent="0.2">
      <c r="B186" s="207" t="s">
        <v>172</v>
      </c>
      <c r="C186" s="163"/>
      <c r="D186" s="136"/>
      <c r="E186" s="136"/>
      <c r="F186" s="136"/>
      <c r="G186" s="133"/>
      <c r="H186" s="133"/>
      <c r="I186" s="133"/>
      <c r="J186" s="133"/>
      <c r="K186" s="133"/>
      <c r="L186" s="208"/>
      <c r="M186" s="208"/>
      <c r="N186" s="209"/>
      <c r="O186" s="137"/>
      <c r="P186" s="141"/>
      <c r="S186" s="109"/>
    </row>
    <row r="187" spans="2:19" s="81" customFormat="1" ht="15.75" x14ac:dyDescent="0.2">
      <c r="B187" s="210">
        <v>465</v>
      </c>
      <c r="C187" s="331" t="s">
        <v>173</v>
      </c>
      <c r="D187" s="396">
        <v>0</v>
      </c>
      <c r="E187" s="397">
        <v>0</v>
      </c>
      <c r="F187" s="398">
        <v>0</v>
      </c>
      <c r="G187" s="398">
        <v>0</v>
      </c>
      <c r="H187" s="370">
        <v>0</v>
      </c>
      <c r="I187" s="370"/>
      <c r="J187" s="370"/>
      <c r="K187" s="365">
        <f>(D187*F187*G187)+(I187*J187)</f>
        <v>0</v>
      </c>
      <c r="L187" s="366"/>
      <c r="M187" s="364"/>
      <c r="N187" s="367" t="str">
        <f>IF($K187&lt;=0,"",$K187+($K187*$M187))</f>
        <v/>
      </c>
      <c r="O187" s="368">
        <f>G187*(1+M187+L187)</f>
        <v>0</v>
      </c>
      <c r="P187" s="369" t="str">
        <f>IF($O187&lt;=0,"",$O187*$P$12)</f>
        <v/>
      </c>
      <c r="S187" s="109"/>
    </row>
    <row r="188" spans="2:19" s="81" customFormat="1" ht="15.75" x14ac:dyDescent="0.2">
      <c r="B188" s="210">
        <v>466</v>
      </c>
      <c r="C188" s="331" t="s">
        <v>174</v>
      </c>
      <c r="D188" s="378">
        <v>0</v>
      </c>
      <c r="E188" s="375"/>
      <c r="F188" s="370">
        <v>0</v>
      </c>
      <c r="G188" s="370">
        <v>0</v>
      </c>
      <c r="H188" s="370">
        <v>0</v>
      </c>
      <c r="I188" s="370">
        <v>0</v>
      </c>
      <c r="J188" s="370">
        <v>0</v>
      </c>
      <c r="K188" s="365">
        <f t="shared" ref="K188:K193" si="39">(D188*F188*G188)+(I188*J188)</f>
        <v>0</v>
      </c>
      <c r="L188" s="366"/>
      <c r="M188" s="364"/>
      <c r="N188" s="367" t="str">
        <f t="shared" ref="N188:N193" si="40">IF($K188&lt;=0,"",$K188+($K188*$M188))</f>
        <v/>
      </c>
      <c r="O188" s="368">
        <f t="shared" ref="O188:O193" si="41">G188*(1+M188+L188)</f>
        <v>0</v>
      </c>
      <c r="P188" s="369" t="str">
        <f t="shared" ref="P188:P193" si="42">IF($O188&lt;=0,"",$O188*$P$12)</f>
        <v/>
      </c>
      <c r="S188" s="109"/>
    </row>
    <row r="189" spans="2:19" s="81" customFormat="1" ht="15.75" x14ac:dyDescent="0.2">
      <c r="B189" s="210">
        <v>467</v>
      </c>
      <c r="C189" s="331" t="s">
        <v>175</v>
      </c>
      <c r="D189" s="378">
        <v>0</v>
      </c>
      <c r="E189" s="375"/>
      <c r="F189" s="370">
        <v>0</v>
      </c>
      <c r="G189" s="370">
        <v>0</v>
      </c>
      <c r="H189" s="370">
        <v>0</v>
      </c>
      <c r="I189" s="370">
        <v>0</v>
      </c>
      <c r="J189" s="370">
        <v>0</v>
      </c>
      <c r="K189" s="365">
        <f t="shared" si="39"/>
        <v>0</v>
      </c>
      <c r="L189" s="366"/>
      <c r="M189" s="364"/>
      <c r="N189" s="367" t="str">
        <f t="shared" si="40"/>
        <v/>
      </c>
      <c r="O189" s="368">
        <f t="shared" si="41"/>
        <v>0</v>
      </c>
      <c r="P189" s="369" t="str">
        <f t="shared" si="42"/>
        <v/>
      </c>
      <c r="S189" s="109"/>
    </row>
    <row r="190" spans="2:19" s="81" customFormat="1" ht="15.75" x14ac:dyDescent="0.2">
      <c r="B190" s="210">
        <v>468</v>
      </c>
      <c r="C190" s="331" t="s">
        <v>176</v>
      </c>
      <c r="D190" s="378">
        <v>0</v>
      </c>
      <c r="E190" s="375"/>
      <c r="F190" s="370">
        <v>0</v>
      </c>
      <c r="G190" s="370">
        <v>0</v>
      </c>
      <c r="H190" s="370">
        <v>0</v>
      </c>
      <c r="I190" s="370">
        <v>0</v>
      </c>
      <c r="J190" s="370">
        <v>0</v>
      </c>
      <c r="K190" s="365">
        <f t="shared" si="39"/>
        <v>0</v>
      </c>
      <c r="L190" s="366"/>
      <c r="M190" s="364"/>
      <c r="N190" s="367" t="str">
        <f t="shared" si="40"/>
        <v/>
      </c>
      <c r="O190" s="368">
        <f t="shared" si="41"/>
        <v>0</v>
      </c>
      <c r="P190" s="369" t="str">
        <f t="shared" si="42"/>
        <v/>
      </c>
      <c r="S190" s="109"/>
    </row>
    <row r="191" spans="2:19" s="81" customFormat="1" ht="15.75" x14ac:dyDescent="0.2">
      <c r="B191" s="210">
        <v>469</v>
      </c>
      <c r="C191" s="329"/>
      <c r="D191" s="378">
        <v>0</v>
      </c>
      <c r="E191" s="375"/>
      <c r="F191" s="370">
        <v>0</v>
      </c>
      <c r="G191" s="370">
        <v>0</v>
      </c>
      <c r="H191" s="370">
        <v>0</v>
      </c>
      <c r="I191" s="370">
        <v>0</v>
      </c>
      <c r="J191" s="370">
        <v>0</v>
      </c>
      <c r="K191" s="365">
        <f t="shared" si="39"/>
        <v>0</v>
      </c>
      <c r="L191" s="366"/>
      <c r="M191" s="364"/>
      <c r="N191" s="367" t="str">
        <f t="shared" si="40"/>
        <v/>
      </c>
      <c r="O191" s="368">
        <f t="shared" si="41"/>
        <v>0</v>
      </c>
      <c r="P191" s="369" t="str">
        <f t="shared" si="42"/>
        <v/>
      </c>
      <c r="S191" s="109"/>
    </row>
    <row r="192" spans="2:19" s="81" customFormat="1" ht="15.75" x14ac:dyDescent="0.2">
      <c r="B192" s="210">
        <v>470</v>
      </c>
      <c r="C192" s="329"/>
      <c r="D192" s="378">
        <v>0</v>
      </c>
      <c r="E192" s="375"/>
      <c r="F192" s="370">
        <v>0</v>
      </c>
      <c r="G192" s="370">
        <v>0</v>
      </c>
      <c r="H192" s="370">
        <v>0</v>
      </c>
      <c r="I192" s="370">
        <v>0</v>
      </c>
      <c r="J192" s="370">
        <v>0</v>
      </c>
      <c r="K192" s="365">
        <f t="shared" si="39"/>
        <v>0</v>
      </c>
      <c r="L192" s="366"/>
      <c r="M192" s="364"/>
      <c r="N192" s="367" t="str">
        <f t="shared" si="40"/>
        <v/>
      </c>
      <c r="O192" s="368">
        <f t="shared" si="41"/>
        <v>0</v>
      </c>
      <c r="P192" s="369" t="str">
        <f t="shared" si="42"/>
        <v/>
      </c>
      <c r="S192" s="109"/>
    </row>
    <row r="193" spans="2:19" s="81" customFormat="1" ht="16.5" thickBot="1" x14ac:dyDescent="0.25">
      <c r="B193" s="210">
        <v>471</v>
      </c>
      <c r="C193" s="329"/>
      <c r="D193" s="378">
        <v>0</v>
      </c>
      <c r="E193" s="375"/>
      <c r="F193" s="370">
        <v>0</v>
      </c>
      <c r="G193" s="370">
        <v>0</v>
      </c>
      <c r="H193" s="370">
        <v>0</v>
      </c>
      <c r="I193" s="370">
        <v>0</v>
      </c>
      <c r="J193" s="370">
        <v>0</v>
      </c>
      <c r="K193" s="365">
        <f t="shared" si="39"/>
        <v>0</v>
      </c>
      <c r="L193" s="366"/>
      <c r="M193" s="364"/>
      <c r="N193" s="367" t="str">
        <f t="shared" si="40"/>
        <v/>
      </c>
      <c r="O193" s="368">
        <f t="shared" si="41"/>
        <v>0</v>
      </c>
      <c r="P193" s="369" t="str">
        <f t="shared" si="42"/>
        <v/>
      </c>
      <c r="S193" s="109"/>
    </row>
    <row r="194" spans="2:19" s="81" customFormat="1" ht="16.5" thickBot="1" x14ac:dyDescent="0.25">
      <c r="B194" s="253" t="s">
        <v>34</v>
      </c>
      <c r="C194" s="222" t="s">
        <v>177</v>
      </c>
      <c r="D194" s="224"/>
      <c r="E194" s="224"/>
      <c r="F194" s="254"/>
      <c r="G194" s="255"/>
      <c r="H194" s="255"/>
      <c r="I194" s="255"/>
      <c r="J194" s="255"/>
      <c r="K194" s="228">
        <f>(SUBTOTAL(9,K187:K193))</f>
        <v>0</v>
      </c>
      <c r="L194" s="256"/>
      <c r="M194" s="256"/>
      <c r="N194" s="228">
        <f>(SUBTOTAL(9,N187:N193))</f>
        <v>0</v>
      </c>
      <c r="O194" s="257"/>
      <c r="P194" s="258"/>
      <c r="S194" s="114"/>
    </row>
    <row r="195" spans="2:19" s="81" customFormat="1" ht="16.5" thickBot="1" x14ac:dyDescent="0.25">
      <c r="B195" s="217"/>
      <c r="C195" s="259" t="s">
        <v>178</v>
      </c>
      <c r="D195" s="260">
        <f>SUMPRODUCT(I187:I193,J187:J193)</f>
        <v>0</v>
      </c>
      <c r="E195" s="233"/>
      <c r="F195" s="226"/>
      <c r="G195" s="133"/>
      <c r="H195" s="133"/>
      <c r="I195" s="133"/>
      <c r="J195" s="133"/>
      <c r="K195" s="209"/>
      <c r="L195" s="208"/>
      <c r="M195" s="208"/>
      <c r="N195" s="209"/>
      <c r="O195" s="137"/>
      <c r="P195" s="141"/>
      <c r="S195" s="114"/>
    </row>
    <row r="196" spans="2:19" s="81" customFormat="1" ht="15.75" x14ac:dyDescent="0.2">
      <c r="B196" s="217"/>
      <c r="C196" s="110"/>
      <c r="D196" s="136"/>
      <c r="E196" s="136"/>
      <c r="F196" s="136"/>
      <c r="G196" s="133"/>
      <c r="H196" s="133"/>
      <c r="I196" s="133"/>
      <c r="J196" s="133"/>
      <c r="K196" s="209"/>
      <c r="L196" s="208"/>
      <c r="M196" s="208"/>
      <c r="N196" s="209"/>
      <c r="O196" s="137"/>
      <c r="P196" s="141"/>
      <c r="S196" s="114"/>
    </row>
    <row r="197" spans="2:19" s="81" customFormat="1" ht="15.75" x14ac:dyDescent="0.2">
      <c r="B197" s="207" t="s">
        <v>179</v>
      </c>
      <c r="C197" s="261"/>
      <c r="D197" s="136"/>
      <c r="E197" s="136"/>
      <c r="F197" s="136"/>
      <c r="G197" s="133"/>
      <c r="H197" s="133"/>
      <c r="I197" s="133"/>
      <c r="J197" s="133"/>
      <c r="K197" s="209"/>
      <c r="L197" s="208"/>
      <c r="M197" s="208"/>
      <c r="N197" s="209"/>
      <c r="O197" s="137"/>
      <c r="P197" s="141"/>
      <c r="S197" s="114"/>
    </row>
    <row r="198" spans="2:19" s="81" customFormat="1" ht="15.75" x14ac:dyDescent="0.2">
      <c r="B198" s="210">
        <v>472</v>
      </c>
      <c r="C198" s="330"/>
      <c r="D198" s="396">
        <v>0</v>
      </c>
      <c r="E198" s="397">
        <v>0</v>
      </c>
      <c r="F198" s="398">
        <v>0</v>
      </c>
      <c r="G198" s="398">
        <v>0</v>
      </c>
      <c r="H198" s="370">
        <v>0</v>
      </c>
      <c r="I198" s="370">
        <v>0</v>
      </c>
      <c r="J198" s="370">
        <v>0</v>
      </c>
      <c r="K198" s="365">
        <f>(D198*F198*G198)+(I198*J198)</f>
        <v>0</v>
      </c>
      <c r="L198" s="366"/>
      <c r="M198" s="364"/>
      <c r="N198" s="367" t="str">
        <f>IF($K198&lt;=0,"",$K198+($K198*$M198))</f>
        <v/>
      </c>
      <c r="O198" s="368">
        <f>G198*(1+M198+L198)</f>
        <v>0</v>
      </c>
      <c r="P198" s="369" t="str">
        <f>IF($O198&lt;=0,"",$O198*$P$12)</f>
        <v/>
      </c>
      <c r="S198" s="114"/>
    </row>
    <row r="199" spans="2:19" s="81" customFormat="1" ht="15.75" x14ac:dyDescent="0.2">
      <c r="B199" s="210">
        <v>473</v>
      </c>
      <c r="C199" s="330"/>
      <c r="D199" s="378">
        <v>0</v>
      </c>
      <c r="E199" s="375"/>
      <c r="F199" s="370">
        <v>0</v>
      </c>
      <c r="G199" s="370">
        <v>0</v>
      </c>
      <c r="H199" s="370">
        <v>0</v>
      </c>
      <c r="I199" s="370">
        <v>0</v>
      </c>
      <c r="J199" s="370">
        <v>0</v>
      </c>
      <c r="K199" s="365">
        <f t="shared" ref="K199:K206" si="43">(D199*F199*G199)+(I199*J199)</f>
        <v>0</v>
      </c>
      <c r="L199" s="366"/>
      <c r="M199" s="364"/>
      <c r="N199" s="367" t="str">
        <f t="shared" ref="N199:N206" si="44">IF($K199&lt;=0,"",$K199+($K199*$M199))</f>
        <v/>
      </c>
      <c r="O199" s="368">
        <f t="shared" ref="O199:O206" si="45">G199*(1+M199+L199)</f>
        <v>0</v>
      </c>
      <c r="P199" s="369" t="str">
        <f t="shared" ref="P199:P206" si="46">IF($O199&lt;=0,"",$O199*$P$12)</f>
        <v/>
      </c>
      <c r="S199" s="114"/>
    </row>
    <row r="200" spans="2:19" s="81" customFormat="1" ht="15.75" x14ac:dyDescent="0.2">
      <c r="B200" s="210">
        <v>474</v>
      </c>
      <c r="C200" s="330"/>
      <c r="D200" s="378">
        <v>0</v>
      </c>
      <c r="E200" s="375"/>
      <c r="F200" s="370">
        <v>0</v>
      </c>
      <c r="G200" s="370">
        <v>0</v>
      </c>
      <c r="H200" s="370">
        <v>0</v>
      </c>
      <c r="I200" s="370">
        <v>0</v>
      </c>
      <c r="J200" s="370">
        <v>0</v>
      </c>
      <c r="K200" s="365">
        <f t="shared" si="43"/>
        <v>0</v>
      </c>
      <c r="L200" s="366"/>
      <c r="M200" s="364"/>
      <c r="N200" s="367" t="str">
        <f t="shared" si="44"/>
        <v/>
      </c>
      <c r="O200" s="368">
        <f t="shared" si="45"/>
        <v>0</v>
      </c>
      <c r="P200" s="369" t="str">
        <f t="shared" si="46"/>
        <v/>
      </c>
      <c r="S200" s="114"/>
    </row>
    <row r="201" spans="2:19" s="81" customFormat="1" ht="15.75" x14ac:dyDescent="0.2">
      <c r="B201" s="210">
        <v>475</v>
      </c>
      <c r="C201" s="330"/>
      <c r="D201" s="378">
        <v>0</v>
      </c>
      <c r="E201" s="375"/>
      <c r="F201" s="370">
        <v>0</v>
      </c>
      <c r="G201" s="370">
        <v>0</v>
      </c>
      <c r="H201" s="370">
        <v>0</v>
      </c>
      <c r="I201" s="370">
        <v>0</v>
      </c>
      <c r="J201" s="370">
        <v>0</v>
      </c>
      <c r="K201" s="365">
        <f t="shared" si="43"/>
        <v>0</v>
      </c>
      <c r="L201" s="366"/>
      <c r="M201" s="364"/>
      <c r="N201" s="367" t="str">
        <f t="shared" si="44"/>
        <v/>
      </c>
      <c r="O201" s="368">
        <f t="shared" si="45"/>
        <v>0</v>
      </c>
      <c r="P201" s="369" t="str">
        <f t="shared" si="46"/>
        <v/>
      </c>
      <c r="S201" s="114"/>
    </row>
    <row r="202" spans="2:19" s="81" customFormat="1" ht="15.75" x14ac:dyDescent="0.2">
      <c r="B202" s="210">
        <v>476</v>
      </c>
      <c r="C202" s="330"/>
      <c r="D202" s="378">
        <v>0</v>
      </c>
      <c r="E202" s="375"/>
      <c r="F202" s="370">
        <v>0</v>
      </c>
      <c r="G202" s="370">
        <v>0</v>
      </c>
      <c r="H202" s="370">
        <v>0</v>
      </c>
      <c r="I202" s="370">
        <v>0</v>
      </c>
      <c r="J202" s="370">
        <v>0</v>
      </c>
      <c r="K202" s="365">
        <f t="shared" si="43"/>
        <v>0</v>
      </c>
      <c r="L202" s="366"/>
      <c r="M202" s="364"/>
      <c r="N202" s="367" t="str">
        <f t="shared" si="44"/>
        <v/>
      </c>
      <c r="O202" s="368">
        <f t="shared" si="45"/>
        <v>0</v>
      </c>
      <c r="P202" s="369" t="str">
        <f t="shared" si="46"/>
        <v/>
      </c>
      <c r="S202" s="114"/>
    </row>
    <row r="203" spans="2:19" s="81" customFormat="1" ht="15.75" x14ac:dyDescent="0.2">
      <c r="B203" s="210">
        <v>477</v>
      </c>
      <c r="C203" s="330"/>
      <c r="D203" s="378">
        <v>0</v>
      </c>
      <c r="E203" s="375"/>
      <c r="F203" s="370">
        <v>0</v>
      </c>
      <c r="G203" s="370">
        <v>0</v>
      </c>
      <c r="H203" s="370">
        <v>0</v>
      </c>
      <c r="I203" s="370">
        <v>0</v>
      </c>
      <c r="J203" s="370">
        <v>0</v>
      </c>
      <c r="K203" s="365">
        <f t="shared" si="43"/>
        <v>0</v>
      </c>
      <c r="L203" s="366"/>
      <c r="M203" s="364"/>
      <c r="N203" s="367" t="str">
        <f t="shared" si="44"/>
        <v/>
      </c>
      <c r="O203" s="368">
        <f t="shared" si="45"/>
        <v>0</v>
      </c>
      <c r="P203" s="369" t="str">
        <f t="shared" si="46"/>
        <v/>
      </c>
      <c r="S203" s="114"/>
    </row>
    <row r="204" spans="2:19" s="81" customFormat="1" ht="15.75" x14ac:dyDescent="0.2">
      <c r="B204" s="210">
        <v>478</v>
      </c>
      <c r="C204" s="330"/>
      <c r="D204" s="378">
        <v>0</v>
      </c>
      <c r="E204" s="375"/>
      <c r="F204" s="370">
        <v>0</v>
      </c>
      <c r="G204" s="370">
        <v>0</v>
      </c>
      <c r="H204" s="370">
        <v>0</v>
      </c>
      <c r="I204" s="370">
        <v>0</v>
      </c>
      <c r="J204" s="370">
        <v>0</v>
      </c>
      <c r="K204" s="365">
        <f t="shared" si="43"/>
        <v>0</v>
      </c>
      <c r="L204" s="366"/>
      <c r="M204" s="364"/>
      <c r="N204" s="367" t="str">
        <f t="shared" si="44"/>
        <v/>
      </c>
      <c r="O204" s="368">
        <f t="shared" si="45"/>
        <v>0</v>
      </c>
      <c r="P204" s="369" t="str">
        <f t="shared" si="46"/>
        <v/>
      </c>
      <c r="S204" s="114"/>
    </row>
    <row r="205" spans="2:19" s="81" customFormat="1" ht="15.75" x14ac:dyDescent="0.2">
      <c r="B205" s="210">
        <v>479</v>
      </c>
      <c r="C205" s="330"/>
      <c r="D205" s="378">
        <v>0</v>
      </c>
      <c r="E205" s="375"/>
      <c r="F205" s="370">
        <v>0</v>
      </c>
      <c r="G205" s="370">
        <v>0</v>
      </c>
      <c r="H205" s="370">
        <v>0</v>
      </c>
      <c r="I205" s="370">
        <v>0</v>
      </c>
      <c r="J205" s="370">
        <v>0</v>
      </c>
      <c r="K205" s="365">
        <f t="shared" si="43"/>
        <v>0</v>
      </c>
      <c r="L205" s="366"/>
      <c r="M205" s="364"/>
      <c r="N205" s="367" t="str">
        <f t="shared" si="44"/>
        <v/>
      </c>
      <c r="O205" s="368">
        <f t="shared" si="45"/>
        <v>0</v>
      </c>
      <c r="P205" s="369" t="str">
        <f t="shared" si="46"/>
        <v/>
      </c>
      <c r="S205" s="114"/>
    </row>
    <row r="206" spans="2:19" s="81" customFormat="1" ht="16.5" thickBot="1" x14ac:dyDescent="0.25">
      <c r="B206" s="210">
        <v>480</v>
      </c>
      <c r="C206" s="330"/>
      <c r="D206" s="378">
        <v>0</v>
      </c>
      <c r="E206" s="375"/>
      <c r="F206" s="370">
        <v>0</v>
      </c>
      <c r="G206" s="370">
        <v>0</v>
      </c>
      <c r="H206" s="370">
        <v>0</v>
      </c>
      <c r="I206" s="370">
        <v>0</v>
      </c>
      <c r="J206" s="370">
        <v>0</v>
      </c>
      <c r="K206" s="365">
        <f t="shared" si="43"/>
        <v>0</v>
      </c>
      <c r="L206" s="366"/>
      <c r="M206" s="364"/>
      <c r="N206" s="367" t="str">
        <f t="shared" si="44"/>
        <v/>
      </c>
      <c r="O206" s="368">
        <f t="shared" si="45"/>
        <v>0</v>
      </c>
      <c r="P206" s="369" t="str">
        <f t="shared" si="46"/>
        <v/>
      </c>
      <c r="S206" s="114"/>
    </row>
    <row r="207" spans="2:19" s="81" customFormat="1" ht="16.5" thickBot="1" x14ac:dyDescent="0.25">
      <c r="B207" s="253" t="s">
        <v>35</v>
      </c>
      <c r="C207" s="222" t="s">
        <v>180</v>
      </c>
      <c r="D207" s="224"/>
      <c r="E207" s="224"/>
      <c r="F207" s="254"/>
      <c r="G207" s="255"/>
      <c r="H207" s="255"/>
      <c r="I207" s="255"/>
      <c r="J207" s="255"/>
      <c r="K207" s="228">
        <f>(SUBTOTAL(9,K198:K206))</f>
        <v>0</v>
      </c>
      <c r="L207" s="256"/>
      <c r="M207" s="256"/>
      <c r="N207" s="228">
        <f>(SUBTOTAL(9,N198:N206))</f>
        <v>0</v>
      </c>
      <c r="O207" s="257"/>
      <c r="P207" s="258"/>
      <c r="S207" s="109"/>
    </row>
    <row r="208" spans="2:19" s="81" customFormat="1" ht="16.5" thickBot="1" x14ac:dyDescent="0.25">
      <c r="B208" s="217"/>
      <c r="C208" s="259" t="s">
        <v>181</v>
      </c>
      <c r="D208" s="260">
        <f>SUMPRODUCT(I198:I206,J198:J206)</f>
        <v>0</v>
      </c>
      <c r="E208" s="233"/>
      <c r="F208" s="226"/>
      <c r="G208" s="133"/>
      <c r="H208" s="133"/>
      <c r="I208" s="133"/>
      <c r="J208" s="265"/>
      <c r="K208" s="265"/>
      <c r="L208" s="209"/>
      <c r="M208" s="209"/>
      <c r="N208" s="265"/>
      <c r="O208" s="265"/>
      <c r="P208" s="266"/>
      <c r="S208" s="115"/>
    </row>
    <row r="209" spans="2:24" s="81" customFormat="1" ht="15.75" x14ac:dyDescent="0.2">
      <c r="B209" s="217"/>
      <c r="C209" s="110"/>
      <c r="D209" s="136"/>
      <c r="E209" s="136"/>
      <c r="F209" s="140"/>
      <c r="G209" s="133"/>
      <c r="H209" s="133"/>
      <c r="I209" s="133"/>
      <c r="J209" s="265"/>
      <c r="K209" s="265"/>
      <c r="L209" s="209"/>
      <c r="M209" s="209"/>
      <c r="N209" s="265"/>
      <c r="O209" s="265"/>
      <c r="P209" s="266"/>
      <c r="S209" s="115"/>
    </row>
    <row r="210" spans="2:24" s="81" customFormat="1" ht="15.75" x14ac:dyDescent="0.2">
      <c r="B210" s="207" t="s">
        <v>182</v>
      </c>
      <c r="C210" s="163"/>
      <c r="D210" s="136"/>
      <c r="E210" s="136"/>
      <c r="F210" s="136"/>
      <c r="G210" s="133"/>
      <c r="H210" s="133"/>
      <c r="I210" s="133"/>
      <c r="J210" s="133"/>
      <c r="K210" s="209"/>
      <c r="L210" s="208"/>
      <c r="M210" s="208"/>
      <c r="N210" s="209"/>
      <c r="O210" s="137"/>
      <c r="P210" s="141"/>
      <c r="S210" s="115"/>
    </row>
    <row r="211" spans="2:24" s="81" customFormat="1" ht="15.75" x14ac:dyDescent="0.2">
      <c r="B211" s="210">
        <v>481</v>
      </c>
      <c r="C211" s="330"/>
      <c r="D211" s="396">
        <v>0</v>
      </c>
      <c r="E211" s="397">
        <v>0</v>
      </c>
      <c r="F211" s="398">
        <v>0</v>
      </c>
      <c r="G211" s="398">
        <v>0</v>
      </c>
      <c r="H211" s="370">
        <v>0</v>
      </c>
      <c r="I211" s="370">
        <v>0</v>
      </c>
      <c r="J211" s="370">
        <v>0</v>
      </c>
      <c r="K211" s="365">
        <f t="shared" ref="K211:K218" si="47">(D211*F211*G211)+(I211*J211)</f>
        <v>0</v>
      </c>
      <c r="L211" s="366"/>
      <c r="M211" s="364"/>
      <c r="N211" s="367" t="str">
        <f t="shared" ref="N211:N218" si="48">IF($K211&lt;=0,"",$K211+($K211*$M211))</f>
        <v/>
      </c>
      <c r="O211" s="368">
        <f t="shared" ref="O211:O218" si="49">G211*(1+M211+L211)</f>
        <v>0</v>
      </c>
      <c r="P211" s="369" t="str">
        <f>IF($O211&lt;=0,"",$O211*$P$12)</f>
        <v/>
      </c>
      <c r="S211" s="115"/>
    </row>
    <row r="212" spans="2:24" s="81" customFormat="1" ht="15.75" x14ac:dyDescent="0.2">
      <c r="B212" s="210">
        <v>482</v>
      </c>
      <c r="C212" s="330"/>
      <c r="D212" s="378">
        <v>0</v>
      </c>
      <c r="E212" s="375"/>
      <c r="F212" s="370">
        <v>0</v>
      </c>
      <c r="G212" s="370">
        <v>0</v>
      </c>
      <c r="H212" s="370">
        <v>0</v>
      </c>
      <c r="I212" s="370">
        <v>0</v>
      </c>
      <c r="J212" s="370">
        <v>0</v>
      </c>
      <c r="K212" s="365">
        <f t="shared" si="47"/>
        <v>0</v>
      </c>
      <c r="L212" s="366"/>
      <c r="M212" s="364"/>
      <c r="N212" s="367" t="str">
        <f t="shared" si="48"/>
        <v/>
      </c>
      <c r="O212" s="368">
        <f t="shared" si="49"/>
        <v>0</v>
      </c>
      <c r="P212" s="369" t="str">
        <f t="shared" ref="P212:P218" si="50">IF($O212&lt;=0,"",$O212*$P$12)</f>
        <v/>
      </c>
      <c r="S212" s="115"/>
    </row>
    <row r="213" spans="2:24" s="81" customFormat="1" ht="15.75" x14ac:dyDescent="0.2">
      <c r="B213" s="210">
        <v>483</v>
      </c>
      <c r="C213" s="330"/>
      <c r="D213" s="378">
        <v>0</v>
      </c>
      <c r="E213" s="375"/>
      <c r="F213" s="370">
        <v>0</v>
      </c>
      <c r="G213" s="370">
        <v>0</v>
      </c>
      <c r="H213" s="370">
        <v>0</v>
      </c>
      <c r="I213" s="370">
        <v>0</v>
      </c>
      <c r="J213" s="370">
        <v>0</v>
      </c>
      <c r="K213" s="365">
        <f t="shared" si="47"/>
        <v>0</v>
      </c>
      <c r="L213" s="366"/>
      <c r="M213" s="364"/>
      <c r="N213" s="367" t="str">
        <f t="shared" si="48"/>
        <v/>
      </c>
      <c r="O213" s="368">
        <f t="shared" si="49"/>
        <v>0</v>
      </c>
      <c r="P213" s="369" t="str">
        <f t="shared" si="50"/>
        <v/>
      </c>
      <c r="S213" s="115"/>
    </row>
    <row r="214" spans="2:24" s="81" customFormat="1" ht="15.75" x14ac:dyDescent="0.2">
      <c r="B214" s="210">
        <v>484</v>
      </c>
      <c r="C214" s="330"/>
      <c r="D214" s="378">
        <v>0</v>
      </c>
      <c r="E214" s="375"/>
      <c r="F214" s="370">
        <v>0</v>
      </c>
      <c r="G214" s="370">
        <v>0</v>
      </c>
      <c r="H214" s="370">
        <v>0</v>
      </c>
      <c r="I214" s="370">
        <v>0</v>
      </c>
      <c r="J214" s="370">
        <v>0</v>
      </c>
      <c r="K214" s="365">
        <f t="shared" si="47"/>
        <v>0</v>
      </c>
      <c r="L214" s="366"/>
      <c r="M214" s="364"/>
      <c r="N214" s="367" t="str">
        <f t="shared" si="48"/>
        <v/>
      </c>
      <c r="O214" s="368">
        <f t="shared" si="49"/>
        <v>0</v>
      </c>
      <c r="P214" s="369" t="str">
        <f t="shared" si="50"/>
        <v/>
      </c>
      <c r="S214" s="115"/>
    </row>
    <row r="215" spans="2:24" s="81" customFormat="1" ht="15.75" x14ac:dyDescent="0.2">
      <c r="B215" s="210">
        <v>485</v>
      </c>
      <c r="C215" s="330"/>
      <c r="D215" s="378">
        <v>0</v>
      </c>
      <c r="E215" s="375"/>
      <c r="F215" s="370">
        <v>0</v>
      </c>
      <c r="G215" s="370">
        <v>0</v>
      </c>
      <c r="H215" s="370">
        <v>0</v>
      </c>
      <c r="I215" s="370">
        <v>0</v>
      </c>
      <c r="J215" s="370">
        <v>0</v>
      </c>
      <c r="K215" s="365">
        <f t="shared" si="47"/>
        <v>0</v>
      </c>
      <c r="L215" s="366"/>
      <c r="M215" s="364"/>
      <c r="N215" s="367" t="str">
        <f t="shared" si="48"/>
        <v/>
      </c>
      <c r="O215" s="368">
        <f t="shared" si="49"/>
        <v>0</v>
      </c>
      <c r="P215" s="369" t="str">
        <f t="shared" si="50"/>
        <v/>
      </c>
      <c r="S215" s="115"/>
    </row>
    <row r="216" spans="2:24" s="81" customFormat="1" ht="15.75" x14ac:dyDescent="0.2">
      <c r="B216" s="210">
        <v>486</v>
      </c>
      <c r="C216" s="330"/>
      <c r="D216" s="378">
        <v>0</v>
      </c>
      <c r="E216" s="375"/>
      <c r="F216" s="370">
        <v>0</v>
      </c>
      <c r="G216" s="370">
        <v>0</v>
      </c>
      <c r="H216" s="370">
        <v>0</v>
      </c>
      <c r="I216" s="370">
        <v>0</v>
      </c>
      <c r="J216" s="370">
        <v>0</v>
      </c>
      <c r="K216" s="365">
        <f t="shared" si="47"/>
        <v>0</v>
      </c>
      <c r="L216" s="366"/>
      <c r="M216" s="364"/>
      <c r="N216" s="367" t="str">
        <f t="shared" si="48"/>
        <v/>
      </c>
      <c r="O216" s="368">
        <f t="shared" si="49"/>
        <v>0</v>
      </c>
      <c r="P216" s="369" t="str">
        <f t="shared" si="50"/>
        <v/>
      </c>
      <c r="S216" s="115"/>
    </row>
    <row r="217" spans="2:24" s="81" customFormat="1" ht="15.75" x14ac:dyDescent="0.2">
      <c r="B217" s="210">
        <v>487</v>
      </c>
      <c r="C217" s="330"/>
      <c r="D217" s="378">
        <v>0</v>
      </c>
      <c r="E217" s="375"/>
      <c r="F217" s="370">
        <v>0</v>
      </c>
      <c r="G217" s="370">
        <v>0</v>
      </c>
      <c r="H217" s="370">
        <v>0</v>
      </c>
      <c r="I217" s="370">
        <v>0</v>
      </c>
      <c r="J217" s="370">
        <v>0</v>
      </c>
      <c r="K217" s="365">
        <f t="shared" si="47"/>
        <v>0</v>
      </c>
      <c r="L217" s="366"/>
      <c r="M217" s="364"/>
      <c r="N217" s="367" t="str">
        <f t="shared" si="48"/>
        <v/>
      </c>
      <c r="O217" s="368">
        <f t="shared" si="49"/>
        <v>0</v>
      </c>
      <c r="P217" s="369" t="str">
        <f t="shared" si="50"/>
        <v/>
      </c>
      <c r="S217" s="115"/>
    </row>
    <row r="218" spans="2:24" s="81" customFormat="1" ht="16.5" thickBot="1" x14ac:dyDescent="0.25">
      <c r="B218" s="210">
        <v>488</v>
      </c>
      <c r="C218" s="330"/>
      <c r="D218" s="378">
        <v>0</v>
      </c>
      <c r="E218" s="375"/>
      <c r="F218" s="370">
        <v>0</v>
      </c>
      <c r="G218" s="370">
        <v>0</v>
      </c>
      <c r="H218" s="370">
        <v>0</v>
      </c>
      <c r="I218" s="370">
        <v>0</v>
      </c>
      <c r="J218" s="370">
        <v>0</v>
      </c>
      <c r="K218" s="365">
        <f t="shared" si="47"/>
        <v>0</v>
      </c>
      <c r="L218" s="366"/>
      <c r="M218" s="364"/>
      <c r="N218" s="367" t="str">
        <f t="shared" si="48"/>
        <v/>
      </c>
      <c r="O218" s="368">
        <f t="shared" si="49"/>
        <v>0</v>
      </c>
      <c r="P218" s="369" t="str">
        <f t="shared" si="50"/>
        <v/>
      </c>
      <c r="S218" s="115"/>
    </row>
    <row r="219" spans="2:24" s="109" customFormat="1" ht="16.5" thickBot="1" x14ac:dyDescent="0.25">
      <c r="B219" s="222" t="s">
        <v>183</v>
      </c>
      <c r="C219" s="222" t="s">
        <v>184</v>
      </c>
      <c r="D219" s="224"/>
      <c r="E219" s="224"/>
      <c r="F219" s="254"/>
      <c r="G219" s="255"/>
      <c r="H219" s="255"/>
      <c r="I219" s="255"/>
      <c r="J219" s="255"/>
      <c r="K219" s="228">
        <f>(SUBTOTAL(9,K211:K218))</f>
        <v>0</v>
      </c>
      <c r="L219" s="256"/>
      <c r="M219" s="256"/>
      <c r="N219" s="228">
        <f>(SUBTOTAL(9,N211:N218))</f>
        <v>0</v>
      </c>
      <c r="O219" s="257"/>
      <c r="P219" s="258"/>
      <c r="S219" s="115"/>
    </row>
    <row r="220" spans="2:24" s="109" customFormat="1" ht="16.5" thickBot="1" x14ac:dyDescent="0.25">
      <c r="B220" s="217"/>
      <c r="C220" s="259" t="s">
        <v>185</v>
      </c>
      <c r="D220" s="260">
        <f>SUMPRODUCT(I211:I218,J211:J218)</f>
        <v>0</v>
      </c>
      <c r="E220" s="233"/>
      <c r="F220" s="226"/>
      <c r="G220" s="133"/>
      <c r="H220" s="133"/>
      <c r="I220" s="133"/>
      <c r="J220" s="133"/>
      <c r="K220" s="209"/>
      <c r="L220" s="208"/>
      <c r="M220" s="208"/>
      <c r="N220" s="209"/>
      <c r="O220" s="209"/>
      <c r="P220" s="216"/>
      <c r="S220" s="115"/>
    </row>
    <row r="221" spans="2:24" s="109" customFormat="1" ht="16.5" thickBot="1" x14ac:dyDescent="0.25">
      <c r="B221" s="217"/>
      <c r="C221" s="110"/>
      <c r="D221" s="136"/>
      <c r="E221" s="136"/>
      <c r="F221" s="140"/>
      <c r="G221" s="133"/>
      <c r="H221" s="133"/>
      <c r="I221" s="133"/>
      <c r="J221" s="133"/>
      <c r="K221" s="209"/>
      <c r="L221" s="208"/>
      <c r="M221" s="208"/>
      <c r="N221" s="209"/>
      <c r="O221" s="209"/>
      <c r="P221" s="216"/>
      <c r="S221" s="115"/>
    </row>
    <row r="222" spans="2:24" s="109" customFormat="1" ht="16.5" thickBot="1" x14ac:dyDescent="0.25">
      <c r="B222" s="222"/>
      <c r="C222" s="264" t="s">
        <v>186</v>
      </c>
      <c r="D222" s="267"/>
      <c r="E222" s="267"/>
      <c r="F222" s="268"/>
      <c r="G222" s="255"/>
      <c r="H222" s="255"/>
      <c r="I222" s="255"/>
      <c r="J222" s="269"/>
      <c r="K222" s="270">
        <f>K132+K154+K219+K165+K174+K183+K194+K207</f>
        <v>0</v>
      </c>
      <c r="L222" s="257"/>
      <c r="M222" s="257"/>
      <c r="N222" s="270">
        <f>N132+N154+N219+N165+N174+N183+N194+N207</f>
        <v>0</v>
      </c>
      <c r="O222" s="269"/>
      <c r="P222" s="271"/>
      <c r="S222" s="115"/>
    </row>
    <row r="223" spans="2:24" s="109" customFormat="1" ht="16.5" thickBot="1" x14ac:dyDescent="0.25">
      <c r="B223" s="217"/>
      <c r="C223" s="110"/>
      <c r="D223" s="110"/>
      <c r="E223" s="110"/>
      <c r="F223" s="110"/>
      <c r="G223" s="138"/>
      <c r="H223" s="133"/>
      <c r="I223" s="111"/>
      <c r="J223" s="138"/>
      <c r="K223" s="272"/>
      <c r="L223" s="138"/>
      <c r="M223" s="209"/>
      <c r="N223" s="138"/>
      <c r="O223" s="273"/>
      <c r="P223" s="274"/>
      <c r="S223" s="115"/>
      <c r="V223" s="115"/>
      <c r="X223" s="115"/>
    </row>
    <row r="224" spans="2:24" s="109" customFormat="1" ht="16.5" thickBot="1" x14ac:dyDescent="0.25">
      <c r="B224" s="222"/>
      <c r="C224" s="223" t="s">
        <v>187</v>
      </c>
      <c r="D224" s="223"/>
      <c r="E224" s="223"/>
      <c r="F224" s="223"/>
      <c r="G224" s="275"/>
      <c r="H224" s="260">
        <f>SUM(D133,D155,D166,D168,D175,D184,D195,D208,D220)</f>
        <v>0</v>
      </c>
      <c r="I224" s="276"/>
      <c r="J224" s="152"/>
      <c r="K224" s="71">
        <f>J220</f>
        <v>0</v>
      </c>
      <c r="L224" s="227"/>
      <c r="M224" s="227"/>
      <c r="N224" s="277"/>
      <c r="O224" s="278"/>
      <c r="P224" s="279"/>
    </row>
    <row r="225" spans="1:26" s="109" customFormat="1" ht="15.75" x14ac:dyDescent="0.2">
      <c r="B225" s="99"/>
      <c r="C225" s="110"/>
      <c r="D225" s="136"/>
      <c r="E225" s="136"/>
      <c r="F225" s="140"/>
      <c r="G225" s="133"/>
      <c r="H225" s="133"/>
      <c r="I225" s="133"/>
      <c r="J225" s="265"/>
      <c r="K225" s="265"/>
      <c r="L225" s="209"/>
      <c r="M225" s="209"/>
      <c r="N225" s="265"/>
      <c r="O225" s="265"/>
      <c r="P225" s="266"/>
      <c r="S225" s="115"/>
    </row>
    <row r="226" spans="1:26" s="81" customFormat="1" ht="15.75" x14ac:dyDescent="0.2">
      <c r="A226" s="109"/>
      <c r="B226" s="99"/>
      <c r="C226" s="110"/>
      <c r="D226" s="136"/>
      <c r="E226" s="136"/>
      <c r="F226" s="136"/>
      <c r="G226" s="133"/>
      <c r="H226" s="133"/>
      <c r="I226" s="133"/>
      <c r="J226" s="133"/>
      <c r="K226" s="209"/>
      <c r="L226" s="208"/>
      <c r="M226" s="280" t="s">
        <v>188</v>
      </c>
      <c r="N226" s="281"/>
      <c r="O226" s="282" t="s">
        <v>21</v>
      </c>
      <c r="P226" s="283" t="s">
        <v>189</v>
      </c>
      <c r="R226" s="87"/>
      <c r="S226" s="115"/>
    </row>
    <row r="227" spans="1:26" s="81" customFormat="1" ht="15.75" x14ac:dyDescent="0.2">
      <c r="A227" s="109"/>
      <c r="B227" s="99"/>
      <c r="C227" s="110"/>
      <c r="D227" s="136"/>
      <c r="E227" s="136"/>
      <c r="F227" s="136"/>
      <c r="G227" s="133"/>
      <c r="H227" s="133"/>
      <c r="I227" s="133"/>
      <c r="J227" s="133"/>
      <c r="K227" s="209"/>
      <c r="L227" s="208"/>
      <c r="M227" s="284" t="s">
        <v>190</v>
      </c>
      <c r="N227" s="285"/>
      <c r="O227" s="286" t="s">
        <v>191</v>
      </c>
      <c r="P227" s="287" t="s">
        <v>191</v>
      </c>
    </row>
    <row r="228" spans="1:26" s="109" customFormat="1" ht="15.75" x14ac:dyDescent="0.2">
      <c r="B228" s="99"/>
      <c r="C228" s="110"/>
      <c r="D228" s="136"/>
      <c r="E228" s="136"/>
      <c r="F228" s="136"/>
      <c r="G228" s="133"/>
      <c r="H228" s="133"/>
      <c r="I228" s="133"/>
      <c r="J228" s="133"/>
      <c r="K228" s="288"/>
      <c r="L228" s="133"/>
      <c r="M228" s="133"/>
      <c r="N228" s="111"/>
      <c r="O228" s="289" t="str">
        <f>Summary!H8</f>
        <v>USD</v>
      </c>
      <c r="P228" s="290" t="s">
        <v>4</v>
      </c>
      <c r="Q228" s="81"/>
      <c r="R228" s="81"/>
      <c r="S228" s="81"/>
      <c r="T228" s="81"/>
      <c r="U228" s="81"/>
      <c r="V228" s="81"/>
      <c r="W228" s="81"/>
      <c r="X228" s="81"/>
      <c r="Y228" s="81"/>
      <c r="Z228" s="81"/>
    </row>
    <row r="229" spans="1:26" s="109" customFormat="1" ht="15.75" x14ac:dyDescent="0.2">
      <c r="B229" s="99"/>
      <c r="C229" s="261" t="s">
        <v>192</v>
      </c>
      <c r="D229" s="163"/>
      <c r="E229" s="163"/>
      <c r="F229" s="163"/>
      <c r="G229" s="173"/>
      <c r="H229" s="173"/>
      <c r="I229" s="173"/>
      <c r="J229" s="291"/>
      <c r="K229" s="291"/>
      <c r="L229" s="133"/>
      <c r="M229" s="292" t="str">
        <f>$M$23</f>
        <v>USD</v>
      </c>
      <c r="N229" s="292">
        <f>N109</f>
        <v>0</v>
      </c>
      <c r="O229" s="292">
        <f>N229*Summary!J9/Summary!J8</f>
        <v>0</v>
      </c>
      <c r="P229" s="293" t="str">
        <f>IF($N229&lt;=0,"",$O229*Summary!J8)</f>
        <v/>
      </c>
      <c r="Q229" s="81"/>
      <c r="R229" s="81"/>
      <c r="S229" s="81"/>
      <c r="T229" s="81"/>
      <c r="U229" s="81"/>
      <c r="V229" s="81"/>
      <c r="W229" s="81"/>
      <c r="X229" s="81"/>
      <c r="Y229" s="81"/>
      <c r="Z229" s="81"/>
    </row>
    <row r="230" spans="1:26" s="109" customFormat="1" ht="15.75" x14ac:dyDescent="0.2">
      <c r="B230" s="99"/>
      <c r="C230" s="261" t="s">
        <v>300</v>
      </c>
      <c r="D230" s="163"/>
      <c r="E230" s="163"/>
      <c r="F230" s="163"/>
      <c r="G230" s="173"/>
      <c r="H230" s="173"/>
      <c r="I230" s="173"/>
      <c r="J230" s="291"/>
      <c r="K230" s="291"/>
      <c r="L230" s="133"/>
      <c r="M230" s="292" t="str">
        <f>G114</f>
        <v>USD</v>
      </c>
      <c r="N230" s="292">
        <f>N222</f>
        <v>0</v>
      </c>
      <c r="O230" s="292">
        <f>N230</f>
        <v>0</v>
      </c>
      <c r="P230" s="293" t="str">
        <f>IF($N230&lt;=0,"",$O230*Summary!J8)</f>
        <v/>
      </c>
      <c r="Q230" s="81"/>
      <c r="R230" s="81"/>
      <c r="S230" s="81"/>
      <c r="T230" s="81"/>
      <c r="U230" s="81"/>
      <c r="V230" s="81"/>
      <c r="W230" s="81"/>
      <c r="X230" s="81"/>
      <c r="Y230" s="81"/>
      <c r="Z230" s="81"/>
    </row>
    <row r="231" spans="1:26" s="109" customFormat="1" ht="15.75" x14ac:dyDescent="0.2">
      <c r="B231" s="99"/>
      <c r="C231" s="261" t="s">
        <v>193</v>
      </c>
      <c r="D231" s="163"/>
      <c r="E231" s="163"/>
      <c r="F231" s="163"/>
      <c r="G231" s="173"/>
      <c r="H231" s="173"/>
      <c r="I231" s="173"/>
      <c r="J231" s="173"/>
      <c r="K231" s="294"/>
      <c r="L231" s="133"/>
      <c r="M231" s="133"/>
      <c r="N231" s="288"/>
      <c r="O231" s="292">
        <f>SUM(O229:O230)-N219</f>
        <v>0</v>
      </c>
      <c r="P231" s="293" t="str">
        <f>IF($O231&lt;=0,"",$O231*P$13)</f>
        <v/>
      </c>
      <c r="Q231" s="81"/>
      <c r="R231" s="81"/>
      <c r="S231" s="81"/>
      <c r="T231" s="81"/>
      <c r="U231" s="81"/>
      <c r="V231" s="81"/>
      <c r="W231" s="81"/>
      <c r="X231" s="81"/>
      <c r="Y231" s="81"/>
      <c r="Z231" s="81"/>
    </row>
    <row r="232" spans="1:26" x14ac:dyDescent="0.2">
      <c r="A232" s="109"/>
      <c r="Q232" s="81"/>
      <c r="R232" s="81"/>
      <c r="S232" s="81"/>
      <c r="T232" s="81"/>
      <c r="U232" s="81"/>
      <c r="V232" s="81"/>
      <c r="W232" s="81"/>
      <c r="X232" s="81"/>
      <c r="Y232" s="81"/>
      <c r="Z232" s="81"/>
    </row>
    <row r="233" spans="1:26" x14ac:dyDescent="0.2">
      <c r="A233" s="109"/>
      <c r="Q233" s="81"/>
      <c r="R233" s="81"/>
      <c r="S233" s="81"/>
      <c r="T233" s="81"/>
      <c r="U233" s="81"/>
      <c r="V233" s="81"/>
      <c r="W233" s="81"/>
      <c r="X233" s="81"/>
      <c r="Y233" s="81"/>
      <c r="Z233" s="81"/>
    </row>
    <row r="234" spans="1:26" hidden="1" x14ac:dyDescent="0.2">
      <c r="Q234" s="81"/>
      <c r="R234" s="81"/>
      <c r="S234" s="81"/>
      <c r="T234" s="81"/>
      <c r="U234" s="81"/>
      <c r="V234" s="81"/>
      <c r="W234" s="81"/>
      <c r="X234" s="81"/>
      <c r="Y234" s="81"/>
      <c r="Z234" s="81"/>
    </row>
    <row r="235" spans="1:26" hidden="1" x14ac:dyDescent="0.2">
      <c r="Q235" s="81"/>
      <c r="R235" s="81"/>
      <c r="S235" s="81"/>
      <c r="T235" s="81"/>
      <c r="U235" s="81"/>
      <c r="V235" s="81"/>
      <c r="W235" s="81"/>
      <c r="X235" s="81"/>
      <c r="Y235" s="81"/>
      <c r="Z235" s="81"/>
    </row>
    <row r="236" spans="1:26" hidden="1" x14ac:dyDescent="0.2">
      <c r="Q236" s="81"/>
      <c r="R236" s="81"/>
      <c r="S236" s="81"/>
      <c r="T236" s="81"/>
      <c r="U236" s="81"/>
      <c r="V236" s="81"/>
      <c r="W236" s="81"/>
      <c r="X236" s="81"/>
      <c r="Y236" s="81"/>
      <c r="Z236" s="81"/>
    </row>
    <row r="237" spans="1:26" hidden="1" x14ac:dyDescent="0.2">
      <c r="Q237" s="81"/>
      <c r="R237" s="81"/>
      <c r="S237" s="81"/>
      <c r="T237" s="81"/>
      <c r="U237" s="81"/>
      <c r="V237" s="81"/>
      <c r="W237" s="81"/>
      <c r="X237" s="81"/>
      <c r="Y237" s="81"/>
      <c r="Z237" s="81"/>
    </row>
    <row r="238" spans="1:26" hidden="1" x14ac:dyDescent="0.2">
      <c r="Q238" s="81"/>
      <c r="R238" s="81"/>
      <c r="S238" s="81"/>
      <c r="T238" s="81"/>
      <c r="U238" s="81"/>
      <c r="V238" s="81"/>
      <c r="W238" s="81"/>
      <c r="X238" s="81"/>
      <c r="Y238" s="81"/>
      <c r="Z238" s="81"/>
    </row>
    <row r="239" spans="1:26" hidden="1" x14ac:dyDescent="0.2">
      <c r="Q239" s="81"/>
      <c r="R239" s="81"/>
      <c r="S239" s="81"/>
      <c r="T239" s="81"/>
      <c r="U239" s="81"/>
      <c r="V239" s="81"/>
      <c r="W239" s="81"/>
      <c r="X239" s="81"/>
      <c r="Y239" s="81"/>
      <c r="Z239" s="81"/>
    </row>
  </sheetData>
  <sheetProtection algorithmName="SHA-512" hashValue="jOOtk+h/POwUAgyQSQWgbsf2HmXKoBJ16N66J4GEIzk/63fNumXAlrz0yrG2JWtXIETuAprmdZITBegoPb8OdA==" saltValue="Dz1tLwqqMvm2bNzWf90/Jw==" spinCount="100000" sheet="1" scenarios="1" selectLockedCells="1"/>
  <mergeCells count="4">
    <mergeCell ref="D22:H22"/>
    <mergeCell ref="D19:H19"/>
    <mergeCell ref="D17:H17"/>
    <mergeCell ref="L19:P19"/>
  </mergeCells>
  <phoneticPr fontId="0" type="noConversion"/>
  <dataValidations count="1">
    <dataValidation type="decimal" operator="greaterThanOrEqual" allowBlank="1" showInputMessage="1" showErrorMessage="1" errorTitle="Please Enter a Numerical Value" error="Text is not accepted, this field will only accept numerical values, please update your input." sqref="D29:D38 D171 D43:J62 D67:J82 D87:J93 D98:J105 D119:J131 D137:J153 D199:G206 D159:G164 D172:G173 D181:G182 D188:G193 H158:J164 H171:J173 H180:J182 H187:J193 H198:J206 H211:J218 D212:G218 F171:G171 F29:J38">
      <formula1>0</formula1>
    </dataValidation>
  </dataValidations>
  <printOptions verticalCentered="1"/>
  <pageMargins left="0.19" right="0.17" top="0.42" bottom="0.5" header="0.26" footer="0.25"/>
  <pageSetup paperSize="9" scale="41" fitToHeight="2" orientation="portrait" blackAndWhite="1" horizontalDpi="300" verticalDpi="300" r:id="rId1"/>
  <headerFooter alignWithMargins="0">
    <oddHeader>&amp;L&amp;A&amp;CEpcats Release 3.0&amp;RPage &amp;P of &amp;N</oddHeader>
  </headerFooter>
  <rowBreaks count="2" manualBreakCount="2">
    <brk id="605" max="65535" man="1"/>
    <brk id="653" max="65535" man="1"/>
  </rowBreaks>
  <colBreaks count="1" manualBreakCount="1">
    <brk id="2"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ColWidth="8.85546875" defaultRowHeight="12.75" x14ac:dyDescent="0.2"/>
  <cols>
    <col min="1" max="1" width="18" style="380" customWidth="1"/>
    <col min="2" max="2" width="18.7109375" style="380" customWidth="1"/>
    <col min="3" max="16384" width="8.85546875" style="380"/>
  </cols>
  <sheetData>
    <row r="1" spans="1:2" x14ac:dyDescent="0.2">
      <c r="A1" s="379" t="s">
        <v>313</v>
      </c>
      <c r="B1" s="379" t="s">
        <v>314</v>
      </c>
    </row>
    <row r="2" spans="1:2" x14ac:dyDescent="0.2">
      <c r="A2" s="380" t="s">
        <v>315</v>
      </c>
      <c r="B2" s="380" t="s">
        <v>316</v>
      </c>
    </row>
    <row r="3" spans="1:2" x14ac:dyDescent="0.2">
      <c r="A3" s="380" t="s">
        <v>317</v>
      </c>
      <c r="B3" s="380" t="s">
        <v>318</v>
      </c>
    </row>
    <row r="4" spans="1:2" x14ac:dyDescent="0.2">
      <c r="A4" s="380" t="s">
        <v>319</v>
      </c>
      <c r="B4" s="380" t="s">
        <v>320</v>
      </c>
    </row>
    <row r="5" spans="1:2" x14ac:dyDescent="0.2">
      <c r="A5" s="380" t="s">
        <v>321</v>
      </c>
      <c r="B5" s="380" t="s">
        <v>322</v>
      </c>
    </row>
    <row r="9" spans="1:2" x14ac:dyDescent="0.2">
      <c r="A9" s="379" t="s">
        <v>323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8.85546875"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ColWidth="8.85546875"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8.85546875"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7A07AC5-2288-4B1B-8C14-5BD0EC713B6B}">
  <ds:schemaRefs>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A9FE11DA-E0CD-43FF-B33C-80C83502FCF0}">
  <ds:schemaRefs>
    <ds:schemaRef ds:uri="http://schemas.microsoft.com/sharepoint/v3/contenttype/forms"/>
  </ds:schemaRefs>
</ds:datastoreItem>
</file>

<file path=customXml/itemProps3.xml><?xml version="1.0" encoding="utf-8"?>
<ds:datastoreItem xmlns:ds="http://schemas.openxmlformats.org/officeDocument/2006/customXml" ds:itemID="{98231BE1-B311-4714-BFBE-C4F26ECC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Exchange Rates</vt:lpstr>
      <vt:lpstr>Summary</vt:lpstr>
      <vt:lpstr>Bid Details PP</vt:lpstr>
      <vt:lpstr>Properties</vt:lpstr>
      <vt:lpstr>AgencyCurrency</vt:lpstr>
      <vt:lpstr>PostCurrency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Amarie Diane L Badiola</dc:creator>
  <cp:lastModifiedBy>Miklas, Ewelina</cp:lastModifiedBy>
  <cp:lastPrinted>2017-03-12T20:55:24Z</cp:lastPrinted>
  <dcterms:created xsi:type="dcterms:W3CDTF">1998-02-18T16:19:18Z</dcterms:created>
  <dcterms:modified xsi:type="dcterms:W3CDTF">2018-01-18T11:53:11Z</dcterms:modified>
</cp:coreProperties>
</file>