
<file path=[Content_Types].xml><?xml version="1.0" encoding="utf-8"?>
<Types xmlns="http://schemas.openxmlformats.org/package/2006/content-types"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s/slicer1.xml" ContentType="application/vnd.ms-excel.slicer+xml"/>
  <Override PartName="/xl/slicers/slicer2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1385" activeTab="6"/>
  </bookViews>
  <sheets>
    <sheet name="Retail Store Sales" sheetId="4" r:id="rId1"/>
    <sheet name="Cost Per Unit" sheetId="3" state="hidden" r:id="rId2"/>
    <sheet name="Analysis" sheetId="5" r:id="rId3"/>
    <sheet name="Pivot table" sheetId="7" state="hidden" r:id="rId4"/>
    <sheet name="Sales form" sheetId="6" r:id="rId5"/>
    <sheet name="KPI" sheetId="9" r:id="rId6"/>
    <sheet name="Dashboard" sheetId="8" r:id="rId7"/>
  </sheets>
  <definedNames>
    <definedName name="Slicer_Month1">#N/A</definedName>
    <definedName name="Slicer_Status">#N/A</definedName>
    <definedName name="Slicer_Year">#N/A</definedName>
    <definedName name="Slicer_Country">#N/A</definedName>
    <definedName name="Slicer_Product_Category">#N/A</definedName>
    <definedName name="solver_opt" localSheetId="0" hidden="1">'Retail Store Sales'!$R$541</definedName>
    <definedName name="solver_typ" localSheetId="0" hidden="1">1</definedName>
    <definedName name="solver_val" localSheetId="0" hidden="1">0</definedName>
    <definedName name="solver_neg" localSheetId="0" hidden="1">1</definedName>
    <definedName name="solver_num" localSheetId="0" hidden="1">0</definedName>
    <definedName name="solver_lin" localSheetId="0" hidden="1">0</definedName>
    <definedName name="solver_eng" localSheetId="0" hidden="1">1</definedName>
    <definedName name="solver_ver" localSheetId="0" hidden="1">3</definedName>
  </definedNames>
  <calcPr calcId="191029"/>
  <pivotCaches>
    <pivotCache cacheId="0" r:id="rId8"/>
  </pivotCaches>
  <extLst>
    <ext xmlns:x14="http://schemas.microsoft.com/office/spreadsheetml/2009/9/main" uri="{BBE1A952-AA13-448e-AADC-164F8A28A991}">
      <x14:slicerCaches>
        <x14:slicerCache r:id="rId13"/>
        <x14:slicerCache r:id="rId12"/>
        <x14:slicerCache r:id="rId11"/>
        <x14:slicerCache r:id="rId10"/>
        <x14:slicerCache r:id="rId9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<sst xmlns="http://schemas.openxmlformats.org/spreadsheetml/2006/main" count="3589" uniqueCount="617">
  <si>
    <t>Order ID</t>
  </si>
  <si>
    <t>Customer Name</t>
  </si>
  <si>
    <t>Product Category</t>
  </si>
  <si>
    <t>Product Name</t>
  </si>
  <si>
    <t>Order Date</t>
  </si>
  <si>
    <t>Delivered Date</t>
  </si>
  <si>
    <t>Quantity</t>
  </si>
  <si>
    <t>Unit Price</t>
  </si>
  <si>
    <t>Status</t>
  </si>
  <si>
    <t>Country</t>
  </si>
  <si>
    <t>Payment Method</t>
  </si>
  <si>
    <t>Year</t>
  </si>
  <si>
    <t>Month</t>
  </si>
  <si>
    <t>Day</t>
  </si>
  <si>
    <t>Delivery Time</t>
  </si>
  <si>
    <t>Total Cost</t>
  </si>
  <si>
    <t>Sales Revenue</t>
  </si>
  <si>
    <t>Net Profit</t>
  </si>
  <si>
    <t>Allison Hill</t>
  </si>
  <si>
    <t>Electronics</t>
  </si>
  <si>
    <t>Smartphone</t>
  </si>
  <si>
    <t>Completed</t>
  </si>
  <si>
    <t>Australia</t>
  </si>
  <si>
    <t>Mobile Money</t>
  </si>
  <si>
    <t>Lance Hoffman</t>
  </si>
  <si>
    <t>Books</t>
  </si>
  <si>
    <t>Fiction</t>
  </si>
  <si>
    <t>Credit Card</t>
  </si>
  <si>
    <t>Brent Abbott</t>
  </si>
  <si>
    <t>Apparel</t>
  </si>
  <si>
    <t>Sneakers</t>
  </si>
  <si>
    <t>United Kingdom</t>
  </si>
  <si>
    <t>Edward Fuller</t>
  </si>
  <si>
    <t>Groceries</t>
  </si>
  <si>
    <t>Cereal</t>
  </si>
  <si>
    <t>Melinda Jones</t>
  </si>
  <si>
    <t>Headphones</t>
  </si>
  <si>
    <t>Returned</t>
  </si>
  <si>
    <t>China</t>
  </si>
  <si>
    <t>Cash</t>
  </si>
  <si>
    <t>Andrew Stewart</t>
  </si>
  <si>
    <t>Home Decor</t>
  </si>
  <si>
    <t>Vase</t>
  </si>
  <si>
    <t>Nigeria</t>
  </si>
  <si>
    <t>Nicole Patterson</t>
  </si>
  <si>
    <t>Anthony Rodriguez</t>
  </si>
  <si>
    <t>Camera</t>
  </si>
  <si>
    <t>Shannon Smith</t>
  </si>
  <si>
    <t>Milk</t>
  </si>
  <si>
    <t>Pamela Romero</t>
  </si>
  <si>
    <t>T-Shirt</t>
  </si>
  <si>
    <t>Tammy Sellers</t>
  </si>
  <si>
    <t>Curtains</t>
  </si>
  <si>
    <t>Joseph Obrien</t>
  </si>
  <si>
    <t>Children's Book</t>
  </si>
  <si>
    <t>Austin Smith</t>
  </si>
  <si>
    <t>Bank Transfer</t>
  </si>
  <si>
    <t>David Caldwell</t>
  </si>
  <si>
    <t>Matthew Gomez</t>
  </si>
  <si>
    <t>United States</t>
  </si>
  <si>
    <t>Maria Brown</t>
  </si>
  <si>
    <t>Wall Art</t>
  </si>
  <si>
    <t>Clifford Ford</t>
  </si>
  <si>
    <t>Dress</t>
  </si>
  <si>
    <t>Tammy Allison</t>
  </si>
  <si>
    <t>Jeans</t>
  </si>
  <si>
    <t>Rachel Gibson</t>
  </si>
  <si>
    <t>Biography</t>
  </si>
  <si>
    <t>Lauren Daniels</t>
  </si>
  <si>
    <t>Laptop</t>
  </si>
  <si>
    <t>Amanda Miller</t>
  </si>
  <si>
    <t>Cookbook</t>
  </si>
  <si>
    <t>Michael Evans</t>
  </si>
  <si>
    <t>Angel Lewis MD</t>
  </si>
  <si>
    <t>Joshua Turner</t>
  </si>
  <si>
    <t>Non-Fiction</t>
  </si>
  <si>
    <t>Douglas Clark</t>
  </si>
  <si>
    <t>Kimberly Davenport</t>
  </si>
  <si>
    <t>Richard Rodriguez</t>
  </si>
  <si>
    <t>Matthew Ross</t>
  </si>
  <si>
    <t>Victoria Johnson</t>
  </si>
  <si>
    <t>Juice</t>
  </si>
  <si>
    <t>Stephanie Lee</t>
  </si>
  <si>
    <t>Benjamin Beck</t>
  </si>
  <si>
    <t>Stephanie Gilbert</t>
  </si>
  <si>
    <t>Jeffrey Carpenter</t>
  </si>
  <si>
    <t>Curtis Johnson</t>
  </si>
  <si>
    <t>Table Lamp</t>
  </si>
  <si>
    <t>Michael Snyder</t>
  </si>
  <si>
    <t>Melissa Marshall</t>
  </si>
  <si>
    <t>Cushion</t>
  </si>
  <si>
    <t>Michelle Wagner</t>
  </si>
  <si>
    <t>Sara Ramirez</t>
  </si>
  <si>
    <t>George Orozco</t>
  </si>
  <si>
    <t>Jacket</t>
  </si>
  <si>
    <t>Joshua Perry</t>
  </si>
  <si>
    <t>Aaron Bell</t>
  </si>
  <si>
    <t>Stephanie Freeman</t>
  </si>
  <si>
    <t>Rebecca Ramsey</t>
  </si>
  <si>
    <t>Mary Miller</t>
  </si>
  <si>
    <t>Andre Wright</t>
  </si>
  <si>
    <t>Jeffrey Wood</t>
  </si>
  <si>
    <t>Samuel Rivas</t>
  </si>
  <si>
    <t>Daniel Salinas</t>
  </si>
  <si>
    <t>Michael West</t>
  </si>
  <si>
    <t>Elizabeth Ward</t>
  </si>
  <si>
    <t>Kristen Terry</t>
  </si>
  <si>
    <t>Tablet</t>
  </si>
  <si>
    <t>David Grant</t>
  </si>
  <si>
    <t>Kevin Patterson</t>
  </si>
  <si>
    <t>Juan Moore</t>
  </si>
  <si>
    <t>Pasta</t>
  </si>
  <si>
    <t>Dwayne Campbell</t>
  </si>
  <si>
    <t>Samantha Morse</t>
  </si>
  <si>
    <t>Kathryn Snyder</t>
  </si>
  <si>
    <t>Alicia Hubbard</t>
  </si>
  <si>
    <t>Tanya Kim</t>
  </si>
  <si>
    <t>Bruce Collier</t>
  </si>
  <si>
    <t>Kimberly Gibson</t>
  </si>
  <si>
    <t>Reginald Williams</t>
  </si>
  <si>
    <t>Amanda Shaw</t>
  </si>
  <si>
    <t>Alexis Thomas</t>
  </si>
  <si>
    <t>Sarah Villarreal</t>
  </si>
  <si>
    <t>Cynthia Cohen</t>
  </si>
  <si>
    <t>Michele Garcia</t>
  </si>
  <si>
    <t>Joel King</t>
  </si>
  <si>
    <t>Rice</t>
  </si>
  <si>
    <t>Brooke Alexander</t>
  </si>
  <si>
    <t>Ann Phillips</t>
  </si>
  <si>
    <t>Richard Smith</t>
  </si>
  <si>
    <t>David Johnson</t>
  </si>
  <si>
    <t>Elizabeth Ortiz</t>
  </si>
  <si>
    <t>Teresa Ramirez</t>
  </si>
  <si>
    <t>Michael Stephens</t>
  </si>
  <si>
    <t>Kristen Willis</t>
  </si>
  <si>
    <t>Rebecca Rodriguez</t>
  </si>
  <si>
    <t>Jessica Rodriguez DDS</t>
  </si>
  <si>
    <t>Donald Schultz</t>
  </si>
  <si>
    <t>Emily Edwards</t>
  </si>
  <si>
    <t>Anna Davis</t>
  </si>
  <si>
    <t>Jordan Moore</t>
  </si>
  <si>
    <t>Phillip Andrews</t>
  </si>
  <si>
    <t>Christopher Park</t>
  </si>
  <si>
    <t>Andrea Figueroa</t>
  </si>
  <si>
    <t>Karla Ramos</t>
  </si>
  <si>
    <t>Michael Watkins</t>
  </si>
  <si>
    <t>Eric Clark</t>
  </si>
  <si>
    <t>Thomas Atkins</t>
  </si>
  <si>
    <t>Alex Nguyen</t>
  </si>
  <si>
    <t>Kelly Foster</t>
  </si>
  <si>
    <t>Kerry Lee</t>
  </si>
  <si>
    <t>Rebecca Vargas</t>
  </si>
  <si>
    <t>John Hernandez</t>
  </si>
  <si>
    <t>Katelyn Perez</t>
  </si>
  <si>
    <t>George Miranda</t>
  </si>
  <si>
    <t>Jackson Ball</t>
  </si>
  <si>
    <t>Vincent Mueller</t>
  </si>
  <si>
    <t>Tracy Montoya</t>
  </si>
  <si>
    <t>Phillip Nelson</t>
  </si>
  <si>
    <t>Jonathan Young</t>
  </si>
  <si>
    <t>Howard Norman</t>
  </si>
  <si>
    <t>Stephanie Hughes</t>
  </si>
  <si>
    <t>Samantha Gardner</t>
  </si>
  <si>
    <t>William Gould</t>
  </si>
  <si>
    <t>Laura Moreno</t>
  </si>
  <si>
    <t>Kathryn Hughes</t>
  </si>
  <si>
    <t>Benjamin Thompson</t>
  </si>
  <si>
    <t>Betty Shaw</t>
  </si>
  <si>
    <t>Todd Jacobson</t>
  </si>
  <si>
    <t>Martin Vargas</t>
  </si>
  <si>
    <t>Travis Wise</t>
  </si>
  <si>
    <t>Stephen Gardner</t>
  </si>
  <si>
    <t>Jesse Barker</t>
  </si>
  <si>
    <t>James Gilbert</t>
  </si>
  <si>
    <t>Shawn Jimenez</t>
  </si>
  <si>
    <t>Kyle Cameron</t>
  </si>
  <si>
    <t>Monica Gallagher</t>
  </si>
  <si>
    <t>Brent Brooks</t>
  </si>
  <si>
    <t>Brenda Velazquez</t>
  </si>
  <si>
    <t>Katie Hicks</t>
  </si>
  <si>
    <t>Veronica Silva</t>
  </si>
  <si>
    <t>Michelle Hampton</t>
  </si>
  <si>
    <t>Ashley Smith</t>
  </si>
  <si>
    <t>Gloria Gomez</t>
  </si>
  <si>
    <t>Courtney Dudley</t>
  </si>
  <si>
    <t>Timothy Pope</t>
  </si>
  <si>
    <t>Tina Ballard</t>
  </si>
  <si>
    <t>Anthony Stein</t>
  </si>
  <si>
    <t>Matthew Velez</t>
  </si>
  <si>
    <t>Alexandra Bradley</t>
  </si>
  <si>
    <t>Nicole Thompson</t>
  </si>
  <si>
    <t>Stacy Carrillo</t>
  </si>
  <si>
    <t>Justin Brown</t>
  </si>
  <si>
    <t>Steven Griffin Jr.</t>
  </si>
  <si>
    <t>Aaron Robinson</t>
  </si>
  <si>
    <t>Jason Mack</t>
  </si>
  <si>
    <t>Michael Stanley</t>
  </si>
  <si>
    <t>Julie Ball</t>
  </si>
  <si>
    <t>Donald Pineda</t>
  </si>
  <si>
    <t>Jill Powers</t>
  </si>
  <si>
    <t>Donna Cabrera</t>
  </si>
  <si>
    <t>Jason Hernandez</t>
  </si>
  <si>
    <t>Michael Shaffer</t>
  </si>
  <si>
    <t>Kristin Mendoza</t>
  </si>
  <si>
    <t>Jose Crawford</t>
  </si>
  <si>
    <t>Connie Thomas</t>
  </si>
  <si>
    <t>Robert Jackson</t>
  </si>
  <si>
    <t>Kelly Combs</t>
  </si>
  <si>
    <t>Antonio Little</t>
  </si>
  <si>
    <t>James Tran</t>
  </si>
  <si>
    <t>Tamara Hall</t>
  </si>
  <si>
    <t>Jennifer Ayala</t>
  </si>
  <si>
    <t>Kevin James</t>
  </si>
  <si>
    <t>Derrick Adams</t>
  </si>
  <si>
    <t>Michelle Simpson</t>
  </si>
  <si>
    <t>Scott Alexander</t>
  </si>
  <si>
    <t>Ernest Oconnell</t>
  </si>
  <si>
    <t>Randall Johnson</t>
  </si>
  <si>
    <t>Ryan Pope</t>
  </si>
  <si>
    <t>Jay Bennett</t>
  </si>
  <si>
    <t>Lonnie Hart</t>
  </si>
  <si>
    <t>Eric Patrick</t>
  </si>
  <si>
    <t>Rhonda Brown</t>
  </si>
  <si>
    <t>Emily Price</t>
  </si>
  <si>
    <t>Jill Jackson</t>
  </si>
  <si>
    <t>Ashley Wilson</t>
  </si>
  <si>
    <t>Ashley Greer PhD</t>
  </si>
  <si>
    <t>Charles Clark</t>
  </si>
  <si>
    <t>Brandi Thomas</t>
  </si>
  <si>
    <t>Mark Burton</t>
  </si>
  <si>
    <t>Paul Neal</t>
  </si>
  <si>
    <t>Raymond Oconnor</t>
  </si>
  <si>
    <t>Aaron Rubio</t>
  </si>
  <si>
    <t>Steven Martin</t>
  </si>
  <si>
    <t>Jennifer Anderson MD</t>
  </si>
  <si>
    <t>Emily Taylor</t>
  </si>
  <si>
    <t>Matthew Bowers</t>
  </si>
  <si>
    <t>Samantha Green</t>
  </si>
  <si>
    <t>Jesse Ward</t>
  </si>
  <si>
    <t>Tyler Johnson</t>
  </si>
  <si>
    <t>Patricia Collins</t>
  </si>
  <si>
    <t>Jacob Bonilla</t>
  </si>
  <si>
    <t>Anthony Shea DDS</t>
  </si>
  <si>
    <t>Kathy Walsh</t>
  </si>
  <si>
    <t>Cynthia Green</t>
  </si>
  <si>
    <t>Melissa Williams</t>
  </si>
  <si>
    <t>Anthony Evans</t>
  </si>
  <si>
    <t>Antonio Norman</t>
  </si>
  <si>
    <t>Kenneth Underwood</t>
  </si>
  <si>
    <t>Danielle Phillips</t>
  </si>
  <si>
    <t>Curtis Wilkerson</t>
  </si>
  <si>
    <t>Kathryn Price</t>
  </si>
  <si>
    <t>Kevin Hall</t>
  </si>
  <si>
    <t>Kristy Hart</t>
  </si>
  <si>
    <t>Joseph Smith</t>
  </si>
  <si>
    <t>Sarah Valencia</t>
  </si>
  <si>
    <t>Patricia Bradley</t>
  </si>
  <si>
    <t>William Jackson</t>
  </si>
  <si>
    <t>Michelle Williams</t>
  </si>
  <si>
    <t>Fernando Lynn</t>
  </si>
  <si>
    <t>Lisa Webb</t>
  </si>
  <si>
    <t>Jennifer Spencer</t>
  </si>
  <si>
    <t>Sara Hernandez</t>
  </si>
  <si>
    <t>Steven Baker</t>
  </si>
  <si>
    <t>Dennis Marshall</t>
  </si>
  <si>
    <t>Cynthia Evans</t>
  </si>
  <si>
    <t>Beth Henderson</t>
  </si>
  <si>
    <t>Thomas Sloan</t>
  </si>
  <si>
    <t>Kara Jackson</t>
  </si>
  <si>
    <t>Steve Rivera</t>
  </si>
  <si>
    <t>Caitlin Collins</t>
  </si>
  <si>
    <t>Corey Whitaker</t>
  </si>
  <si>
    <t>Madison Martinez</t>
  </si>
  <si>
    <t>Penny Lewis</t>
  </si>
  <si>
    <t>Carlos Thompson</t>
  </si>
  <si>
    <t>James Bailey</t>
  </si>
  <si>
    <t>Brian Hunt</t>
  </si>
  <si>
    <t>Sarah Pittman</t>
  </si>
  <si>
    <t>Courtney Walker</t>
  </si>
  <si>
    <t>Edward York</t>
  </si>
  <si>
    <t>Steve Mason</t>
  </si>
  <si>
    <t>Penny Anderson</t>
  </si>
  <si>
    <t>Joseph Cross</t>
  </si>
  <si>
    <t>Shawn Collins</t>
  </si>
  <si>
    <t>Joy Meyer</t>
  </si>
  <si>
    <t>Alex Wagner</t>
  </si>
  <si>
    <t>Martha Smith</t>
  </si>
  <si>
    <t>Matthew Bates</t>
  </si>
  <si>
    <t>Autumn Wilson</t>
  </si>
  <si>
    <t>Michael Meadows</t>
  </si>
  <si>
    <t>Sarah Ward</t>
  </si>
  <si>
    <t>Charles Holland</t>
  </si>
  <si>
    <t>Robert White</t>
  </si>
  <si>
    <t>Karen Fisher</t>
  </si>
  <si>
    <t>Jason Williams</t>
  </si>
  <si>
    <t>Vanessa Santiago</t>
  </si>
  <si>
    <t>Erica Rivera</t>
  </si>
  <si>
    <t>Alicia Powell</t>
  </si>
  <si>
    <t>Brian Prince</t>
  </si>
  <si>
    <t>Janice Petty</t>
  </si>
  <si>
    <t>Nicole Evans</t>
  </si>
  <si>
    <t>Anthony Adams</t>
  </si>
  <si>
    <t>Brazil</t>
  </si>
  <si>
    <t>Richard Jennings</t>
  </si>
  <si>
    <t>Douglas Baker</t>
  </si>
  <si>
    <t>Antarctica</t>
  </si>
  <si>
    <t>Michael Fox</t>
  </si>
  <si>
    <t>Lisa Oliver</t>
  </si>
  <si>
    <t>Bradley Davis</t>
  </si>
  <si>
    <t>Ronald Johns</t>
  </si>
  <si>
    <t>Alan Nunez</t>
  </si>
  <si>
    <t>Daniel Davenport</t>
  </si>
  <si>
    <t>Angel Powers</t>
  </si>
  <si>
    <t>Ian Frazier</t>
  </si>
  <si>
    <t>Matthew Miller</t>
  </si>
  <si>
    <t>Angela Jones</t>
  </si>
  <si>
    <t>Sarah Drake</t>
  </si>
  <si>
    <t>Sierra Williams</t>
  </si>
  <si>
    <t>Deborah Stephens</t>
  </si>
  <si>
    <t>Brenda Martin</t>
  </si>
  <si>
    <t>Gary Wilson</t>
  </si>
  <si>
    <t>Alison Williams</t>
  </si>
  <si>
    <t>Rebecca Hoover</t>
  </si>
  <si>
    <t>Joseph Blankenship</t>
  </si>
  <si>
    <t>Robert Velez</t>
  </si>
  <si>
    <t>Kimberly Scott</t>
  </si>
  <si>
    <t>Wendy Sanders</t>
  </si>
  <si>
    <t>Eric Cooper</t>
  </si>
  <si>
    <t>Jessica Harris</t>
  </si>
  <si>
    <t>Lisa Craig</t>
  </si>
  <si>
    <t>Penny Gomez MD</t>
  </si>
  <si>
    <t>Hannah Richmond</t>
  </si>
  <si>
    <t>Debbie Russell</t>
  </si>
  <si>
    <t>Judy Murray</t>
  </si>
  <si>
    <t>Jennifer Gomez</t>
  </si>
  <si>
    <t>Hayden Shannon</t>
  </si>
  <si>
    <t>Nicolas Salas II</t>
  </si>
  <si>
    <t>Katherine Joyce</t>
  </si>
  <si>
    <t>Alexandra Clark</t>
  </si>
  <si>
    <t>Jonathan Clark</t>
  </si>
  <si>
    <t>Adam Fisher</t>
  </si>
  <si>
    <t>Jason Bell</t>
  </si>
  <si>
    <t>Greg Edwards</t>
  </si>
  <si>
    <t>Mary Shepard</t>
  </si>
  <si>
    <t>Cameron Rose</t>
  </si>
  <si>
    <t>Kimberly Taylor</t>
  </si>
  <si>
    <t>Sarah Cooper</t>
  </si>
  <si>
    <t>Ralph Yates</t>
  </si>
  <si>
    <t>Connie Miller</t>
  </si>
  <si>
    <t>Jason Floyd</t>
  </si>
  <si>
    <t>Tiffany Brown</t>
  </si>
  <si>
    <t>Sandra Martinez</t>
  </si>
  <si>
    <t>Dawn Little</t>
  </si>
  <si>
    <t>Heather Taylor</t>
  </si>
  <si>
    <t>Gregory Oconnor</t>
  </si>
  <si>
    <t>Cynthia Le</t>
  </si>
  <si>
    <t>Douglas Ortiz</t>
  </si>
  <si>
    <t>Beverly Russo</t>
  </si>
  <si>
    <t>Amy Grant</t>
  </si>
  <si>
    <t>Maurice Andrade</t>
  </si>
  <si>
    <t>David Gardner</t>
  </si>
  <si>
    <t>Andrew Mitchell</t>
  </si>
  <si>
    <t>Rodney Norris</t>
  </si>
  <si>
    <t>Jacob Perkins</t>
  </si>
  <si>
    <t>Jessica Conrad</t>
  </si>
  <si>
    <t>Caitlin Henderson</t>
  </si>
  <si>
    <t>Victoria Wyatt</t>
  </si>
  <si>
    <t>Matthew Foster</t>
  </si>
  <si>
    <t>David Bradley</t>
  </si>
  <si>
    <t>Tyler Miller</t>
  </si>
  <si>
    <t>Taylor Mathis Jr.</t>
  </si>
  <si>
    <t>Candice Ramos</t>
  </si>
  <si>
    <t>Christine Wright</t>
  </si>
  <si>
    <t>Allison Doyle</t>
  </si>
  <si>
    <t>Meghan Anthony</t>
  </si>
  <si>
    <t>Jason Powell</t>
  </si>
  <si>
    <t>Rebecca Moyer</t>
  </si>
  <si>
    <t>Daniel Murphy</t>
  </si>
  <si>
    <t>Paul Williams</t>
  </si>
  <si>
    <t>Pamela Jackson</t>
  </si>
  <si>
    <t>Miguel Jones</t>
  </si>
  <si>
    <t>Jack Snow</t>
  </si>
  <si>
    <t>Robert Medina</t>
  </si>
  <si>
    <t>Cheryl Allen</t>
  </si>
  <si>
    <t>Joseph Coleman</t>
  </si>
  <si>
    <t>Nathan Stewart</t>
  </si>
  <si>
    <t>Scott Wilson</t>
  </si>
  <si>
    <t>Regina Gonzalez</t>
  </si>
  <si>
    <t>Sydney White</t>
  </si>
  <si>
    <t>Frank Garcia</t>
  </si>
  <si>
    <t>David Wilson</t>
  </si>
  <si>
    <t>Joseph Dean</t>
  </si>
  <si>
    <t>Emily Smith</t>
  </si>
  <si>
    <t>Kristen Reyes</t>
  </si>
  <si>
    <t>Diane Evans</t>
  </si>
  <si>
    <t>Joseph Knight</t>
  </si>
  <si>
    <t>Christina Cruz</t>
  </si>
  <si>
    <t>Michael Johnson</t>
  </si>
  <si>
    <t>Tanner Mitchell DDS</t>
  </si>
  <si>
    <t>Patricia Becker</t>
  </si>
  <si>
    <t>Susan Rivas</t>
  </si>
  <si>
    <t>Regina Mcdonald</t>
  </si>
  <si>
    <t>Jesse Santiago</t>
  </si>
  <si>
    <t>Samantha Davis</t>
  </si>
  <si>
    <t>Cameron Fisher</t>
  </si>
  <si>
    <t>Richard Camacho</t>
  </si>
  <si>
    <t>Larry Garcia</t>
  </si>
  <si>
    <t>Meagan Jenkins</t>
  </si>
  <si>
    <t>Paula Bradley</t>
  </si>
  <si>
    <t>Crystal Hansen</t>
  </si>
  <si>
    <t>Craig Morrison</t>
  </si>
  <si>
    <t>Sonia Day</t>
  </si>
  <si>
    <t>Dustin Newman</t>
  </si>
  <si>
    <t>Kelly Bishop MD</t>
  </si>
  <si>
    <t>Rachel Holland</t>
  </si>
  <si>
    <t>Felicia Aguilar</t>
  </si>
  <si>
    <t>Meagan Calderon</t>
  </si>
  <si>
    <t>Kaitlyn Guerra</t>
  </si>
  <si>
    <t>Ruben Dunn</t>
  </si>
  <si>
    <t>Jason Bauer</t>
  </si>
  <si>
    <t>Lynn Andrews</t>
  </si>
  <si>
    <t>Heather Ashley</t>
  </si>
  <si>
    <t>Haley Quinn</t>
  </si>
  <si>
    <t>Catherine Taylor</t>
  </si>
  <si>
    <t>Emily Collins</t>
  </si>
  <si>
    <t>Mitchell Jackson</t>
  </si>
  <si>
    <t>Jessica Martinez</t>
  </si>
  <si>
    <t>Michelle Pierce</t>
  </si>
  <si>
    <t>William Conner</t>
  </si>
  <si>
    <t>Ana Sanders</t>
  </si>
  <si>
    <t>Evan Jones</t>
  </si>
  <si>
    <t>Emma Travis</t>
  </si>
  <si>
    <t>Emma Owens</t>
  </si>
  <si>
    <t>Dylan Hughes</t>
  </si>
  <si>
    <t>Andrew Williams</t>
  </si>
  <si>
    <t>Reginald Knapp</t>
  </si>
  <si>
    <t>Mary Burgess</t>
  </si>
  <si>
    <t>Brooke Delgado</t>
  </si>
  <si>
    <t>Casey Gillespie</t>
  </si>
  <si>
    <t>Corey Rodriguez</t>
  </si>
  <si>
    <t>Cathy Taylor</t>
  </si>
  <si>
    <t>Tiffany Turner</t>
  </si>
  <si>
    <t>Michael Durham</t>
  </si>
  <si>
    <t>Donald Hawkins</t>
  </si>
  <si>
    <t>Sarah Davis</t>
  </si>
  <si>
    <t>Autumn Key</t>
  </si>
  <si>
    <t>Kristen Rowe</t>
  </si>
  <si>
    <t>Kelly Sanchez</t>
  </si>
  <si>
    <t>Alan Bowen</t>
  </si>
  <si>
    <t>Susan Rodriguez</t>
  </si>
  <si>
    <t>Tyler Stevens</t>
  </si>
  <si>
    <t>Amanda Mcfarland</t>
  </si>
  <si>
    <t>Tanya Evans</t>
  </si>
  <si>
    <t>Valerie Brown</t>
  </si>
  <si>
    <t>Richard Moore</t>
  </si>
  <si>
    <t>Philip Garcia</t>
  </si>
  <si>
    <t>Rachel Shields</t>
  </si>
  <si>
    <t>Douglas Hartman</t>
  </si>
  <si>
    <t>Sheila Barnes</t>
  </si>
  <si>
    <t>Daniel Burgess</t>
  </si>
  <si>
    <t>Thomas Miller</t>
  </si>
  <si>
    <t>Christopher Castro</t>
  </si>
  <si>
    <t>Jessica Johnson</t>
  </si>
  <si>
    <t>Michael Mcbride</t>
  </si>
  <si>
    <t>Jennifer Taylor</t>
  </si>
  <si>
    <t>Maria Cooke</t>
  </si>
  <si>
    <t>Kari Lee</t>
  </si>
  <si>
    <t>Xavier Rowe</t>
  </si>
  <si>
    <t>Tiffany Robertson</t>
  </si>
  <si>
    <t>Samantha Simpson</t>
  </si>
  <si>
    <t>Rachel Shannon</t>
  </si>
  <si>
    <t>Brandon Lewis</t>
  </si>
  <si>
    <t>Edwin Reyes</t>
  </si>
  <si>
    <t>Lisa Ramos</t>
  </si>
  <si>
    <t>Peggy Vaughn</t>
  </si>
  <si>
    <t>Bonnie Valencia</t>
  </si>
  <si>
    <t>Austin Baker</t>
  </si>
  <si>
    <t>James Davidson</t>
  </si>
  <si>
    <t>Kevin Hines</t>
  </si>
  <si>
    <t>Lee Parker</t>
  </si>
  <si>
    <t>Patricia Johnson</t>
  </si>
  <si>
    <t>Megan Wilson</t>
  </si>
  <si>
    <t>Roger Duncan</t>
  </si>
  <si>
    <t>April Sandoval</t>
  </si>
  <si>
    <t>Dillon Jones</t>
  </si>
  <si>
    <t>Bryan Howard</t>
  </si>
  <si>
    <t>Angela Osborn</t>
  </si>
  <si>
    <t>Daniel Lopez</t>
  </si>
  <si>
    <t>Vickie Price</t>
  </si>
  <si>
    <t>Morgan Kim</t>
  </si>
  <si>
    <t>Kevin Thompson</t>
  </si>
  <si>
    <t>Heather Bennett</t>
  </si>
  <si>
    <t>Karen Davis</t>
  </si>
  <si>
    <t>Leah Spencer</t>
  </si>
  <si>
    <t>Lisa Martinez</t>
  </si>
  <si>
    <t>Lisa Mills</t>
  </si>
  <si>
    <t>Traci Garcia</t>
  </si>
  <si>
    <t>Ryan Garrison</t>
  </si>
  <si>
    <t>Ann Alexander</t>
  </si>
  <si>
    <t>Hailey Monroe</t>
  </si>
  <si>
    <t>Donald Nguyen</t>
  </si>
  <si>
    <t>Cynthia Brown</t>
  </si>
  <si>
    <t>Jason Price</t>
  </si>
  <si>
    <t>William Orozco</t>
  </si>
  <si>
    <t>Christopher Walters</t>
  </si>
  <si>
    <t>Katherine Christensen MD</t>
  </si>
  <si>
    <t>Elizabeth Williams</t>
  </si>
  <si>
    <t>Ashley Scott</t>
  </si>
  <si>
    <t>Meghan White</t>
  </si>
  <si>
    <t>Michael Cruz</t>
  </si>
  <si>
    <t>David Stevens</t>
  </si>
  <si>
    <t>Heidi Brown</t>
  </si>
  <si>
    <t>Peter Walker</t>
  </si>
  <si>
    <t>Levi Lopez</t>
  </si>
  <si>
    <t>Peter Williams</t>
  </si>
  <si>
    <t>Jessica Richards</t>
  </si>
  <si>
    <t>Tammy Anderson</t>
  </si>
  <si>
    <t>Stephanie Ferguson</t>
  </si>
  <si>
    <t>Ashley Parrish</t>
  </si>
  <si>
    <t>Kimberly Morrison</t>
  </si>
  <si>
    <t>Timothy Gilbert</t>
  </si>
  <si>
    <t>Erin Carter</t>
  </si>
  <si>
    <t>Jaime Lang</t>
  </si>
  <si>
    <t>Amanda Jones</t>
  </si>
  <si>
    <t>Elizabeth Miller</t>
  </si>
  <si>
    <t>Joseph Taylor</t>
  </si>
  <si>
    <t>Traci Camacho</t>
  </si>
  <si>
    <t>Kenneth Long</t>
  </si>
  <si>
    <t>Michael Young</t>
  </si>
  <si>
    <t>Matthew Steele</t>
  </si>
  <si>
    <t>Reginald Diaz</t>
  </si>
  <si>
    <t>Amanda Juarez</t>
  </si>
  <si>
    <t>Courtney Sullivan</t>
  </si>
  <si>
    <t>Linda Elliott</t>
  </si>
  <si>
    <t>Sherry Schmidt</t>
  </si>
  <si>
    <t>Jacqueline Williams</t>
  </si>
  <si>
    <t>Brian Simmons</t>
  </si>
  <si>
    <t>Richard Avery</t>
  </si>
  <si>
    <t>Abigail Davis</t>
  </si>
  <si>
    <t>Andrew Cruz</t>
  </si>
  <si>
    <t>Laura Benson</t>
  </si>
  <si>
    <t>Pamela Weaver</t>
  </si>
  <si>
    <t>Robert Mendoza</t>
  </si>
  <si>
    <t>Veronica Parks</t>
  </si>
  <si>
    <t>Robert Woods</t>
  </si>
  <si>
    <t>Jane Mitchell</t>
  </si>
  <si>
    <t>Teresa Adkins</t>
  </si>
  <si>
    <t>Randy Warren</t>
  </si>
  <si>
    <t>Brandon Parker</t>
  </si>
  <si>
    <t>Mark Williamson</t>
  </si>
  <si>
    <t>Joseph Lopez</t>
  </si>
  <si>
    <t>Ray Boyd</t>
  </si>
  <si>
    <t>Donald Wilson</t>
  </si>
  <si>
    <t>Jonathan Parks</t>
  </si>
  <si>
    <t>Ashley Freeman</t>
  </si>
  <si>
    <t>Dawn Diaz</t>
  </si>
  <si>
    <t>Morgan Davenport</t>
  </si>
  <si>
    <t>Theresa Hansen</t>
  </si>
  <si>
    <t>Krista Shea</t>
  </si>
  <si>
    <t>Rebecca Thompson</t>
  </si>
  <si>
    <t>Cost Percentage</t>
  </si>
  <si>
    <t>DESCRIPTIVE STATISTICS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</si>
  <si>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</si>
  <si>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</si>
  <si>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</si>
  <si>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</si>
  <si>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</si>
  <si>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</si>
  <si>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</si>
  <si>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</si>
  <si>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</si>
  <si>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</si>
  <si>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</si>
  <si>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</si>
  <si>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</si>
  <si>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Grand Total</t>
  </si>
  <si>
    <t>SALES FORM</t>
  </si>
  <si>
    <t>Customer Name:</t>
  </si>
  <si>
    <t>Quantity:</t>
  </si>
  <si>
    <t>Product Category:</t>
  </si>
  <si>
    <t>Unit Price:</t>
  </si>
  <si>
    <t>Product Name:</t>
  </si>
  <si>
    <t>Status:</t>
  </si>
  <si>
    <t>Order Date:</t>
  </si>
  <si>
    <t>Country:</t>
  </si>
  <si>
    <t>Delivered Date:</t>
  </si>
  <si>
    <t>Payment Method:</t>
  </si>
  <si>
    <t>Sum of Total Cost</t>
  </si>
  <si>
    <t>Sum of Sales Revenue</t>
  </si>
  <si>
    <t>Sum of Net Profit</t>
  </si>
  <si>
    <t>Count of Order ID</t>
  </si>
  <si>
    <t>Count of Status</t>
  </si>
  <si>
    <t>Percentage</t>
  </si>
  <si>
    <t xml:space="preserve">Sales Revenue </t>
  </si>
  <si>
    <t xml:space="preserve">Total Cost </t>
  </si>
  <si>
    <t xml:space="preserve">Net Profit </t>
  </si>
  <si>
    <t>Jan</t>
  </si>
  <si>
    <t>Sun</t>
  </si>
  <si>
    <t>Feb</t>
  </si>
  <si>
    <t>Mon</t>
  </si>
  <si>
    <t>Mar</t>
  </si>
  <si>
    <t>Tue</t>
  </si>
  <si>
    <t>Apr</t>
  </si>
  <si>
    <t>Wed</t>
  </si>
  <si>
    <t>May</t>
  </si>
  <si>
    <t>Thu</t>
  </si>
  <si>
    <t>Jun</t>
  </si>
  <si>
    <t>Fri</t>
  </si>
  <si>
    <t>Jul</t>
  </si>
  <si>
    <t>Sat</t>
  </si>
  <si>
    <t>Aug</t>
  </si>
  <si>
    <t>Sep</t>
  </si>
  <si>
    <t>Oct</t>
  </si>
  <si>
    <t>Nov</t>
  </si>
  <si>
    <t>Dec</t>
  </si>
  <si>
    <t>Count of Payment Method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</si>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</sst>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0_ "/>
    <numFmt numFmtId="179" formatCode="&quot;$&quot;#,##0;\-&quot;$&quot;#,##0"/>
    <numFmt numFmtId="180" formatCode="m/d/yyyy;@"/>
    <numFmt numFmtId="181" formatCode="0.00_);[Red]\(0.00\)"/>
    <numFmt numFmtId="182" formatCode="0_);[Red]\(0\)"/>
  </numFmts>
  <fonts count="25">
    <font>
      <sz val="11"/>
      <color theme="1"/>
      <name val="Calibri"/>
      <charset val="134"/>
      <scheme val="minor"/>
    </font>
    <font>
      <sz val="48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b/>
      <i/>
      <sz val="11"/>
      <color theme="1"/>
      <name val="Calibri"/>
      <charset val="134"/>
      <scheme val="minor"/>
    </font>
    <font>
      <sz val="2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 tint="-0.15"/>
        <bgColor indexed="64"/>
      </patternFill>
    </fill>
    <fill>
      <patternFill patternType="solid">
        <fgColor theme="7" tint="0.6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6" borderId="13" applyNumberFormat="0" applyFont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14" applyNumberFormat="0" applyFill="0" applyAlignment="0" applyProtection="0">
      <alignment vertical="center"/>
    </xf>
    <xf numFmtId="0" fontId="12" fillId="0" borderId="14" applyNumberFormat="0" applyFill="0" applyAlignment="0" applyProtection="0">
      <alignment vertical="center"/>
    </xf>
    <xf numFmtId="0" fontId="13" fillId="0" borderId="15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7" borderId="16" applyNumberFormat="0" applyAlignment="0" applyProtection="0">
      <alignment vertical="center"/>
    </xf>
    <xf numFmtId="0" fontId="15" fillId="8" borderId="17" applyNumberFormat="0" applyAlignment="0" applyProtection="0">
      <alignment vertical="center"/>
    </xf>
    <xf numFmtId="0" fontId="16" fillId="8" borderId="16" applyNumberFormat="0" applyAlignment="0" applyProtection="0">
      <alignment vertical="center"/>
    </xf>
    <xf numFmtId="0" fontId="17" fillId="9" borderId="18" applyNumberFormat="0" applyAlignment="0" applyProtection="0">
      <alignment vertical="center"/>
    </xf>
    <xf numFmtId="0" fontId="18" fillId="0" borderId="19" applyNumberFormat="0" applyFill="0" applyAlignment="0" applyProtection="0">
      <alignment vertical="center"/>
    </xf>
    <xf numFmtId="0" fontId="19" fillId="0" borderId="20" applyNumberFormat="0" applyFill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3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3" fillId="16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3" fillId="20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4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</cellStyleXfs>
  <cellXfs count="45">
    <xf numFmtId="0" fontId="0" fillId="0" borderId="0" xfId="0"/>
    <xf numFmtId="0" fontId="0" fillId="2" borderId="0" xfId="0" applyFill="1"/>
    <xf numFmtId="178" fontId="0" fillId="0" borderId="0" xfId="0" applyNumberFormat="1"/>
    <xf numFmtId="179" fontId="0" fillId="0" borderId="0" xfId="0" applyNumberFormat="1"/>
    <xf numFmtId="0" fontId="0" fillId="0" borderId="0" xfId="0" applyBorder="1"/>
    <xf numFmtId="1" fontId="0" fillId="0" borderId="0" xfId="0" applyNumberFormat="1"/>
    <xf numFmtId="0" fontId="0" fillId="0" borderId="0" xfId="0" applyAlignment="1">
      <alignment wrapText="1"/>
    </xf>
    <xf numFmtId="9" fontId="0" fillId="0" borderId="0" xfId="0" applyNumberFormat="1"/>
    <xf numFmtId="0" fontId="0" fillId="3" borderId="0" xfId="0" applyFill="1"/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2" fillId="0" borderId="3" xfId="0" applyFont="1" applyFill="1" applyBorder="1"/>
    <xf numFmtId="0" fontId="2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2" fillId="5" borderId="4" xfId="0" applyFont="1" applyFill="1" applyBorder="1"/>
    <xf numFmtId="0" fontId="2" fillId="0" borderId="0" xfId="0" applyFont="1" applyFill="1" applyBorder="1" applyAlignment="1">
      <alignment horizontal="right"/>
    </xf>
    <xf numFmtId="180" fontId="2" fillId="5" borderId="4" xfId="0" applyNumberFormat="1" applyFont="1" applyFill="1" applyBorder="1"/>
    <xf numFmtId="181" fontId="2" fillId="5" borderId="4" xfId="0" applyNumberFormat="1" applyFont="1" applyFill="1" applyBorder="1"/>
    <xf numFmtId="0" fontId="0" fillId="0" borderId="5" xfId="0" applyBorder="1"/>
    <xf numFmtId="0" fontId="0" fillId="0" borderId="6" xfId="0" applyBorder="1"/>
    <xf numFmtId="0" fontId="1" fillId="4" borderId="7" xfId="0" applyFont="1" applyFill="1" applyBorder="1" applyAlignment="1">
      <alignment horizontal="center"/>
    </xf>
    <xf numFmtId="0" fontId="2" fillId="0" borderId="8" xfId="0" applyFont="1" applyFill="1" applyBorder="1"/>
    <xf numFmtId="0" fontId="2" fillId="3" borderId="0" xfId="0" applyFont="1" applyFill="1" applyBorder="1"/>
    <xf numFmtId="182" fontId="2" fillId="5" borderId="4" xfId="0" applyNumberFormat="1" applyFont="1" applyFill="1" applyBorder="1"/>
    <xf numFmtId="0" fontId="0" fillId="0" borderId="9" xfId="0" applyBorder="1"/>
    <xf numFmtId="0" fontId="4" fillId="0" borderId="0" xfId="0" applyFont="1"/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0" borderId="3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0" fillId="0" borderId="8" xfId="0" applyNumberFormat="1" applyBorder="1"/>
    <xf numFmtId="0" fontId="5" fillId="0" borderId="12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9" fontId="0" fillId="0" borderId="0" xfId="3" applyAlignment="1"/>
    <xf numFmtId="180" fontId="0" fillId="0" borderId="0" xfId="0" applyNumberFormat="1"/>
    <xf numFmtId="182" fontId="0" fillId="0" borderId="0" xfId="0" applyNumberFormat="1"/>
    <xf numFmtId="182" fontId="0" fillId="0" borderId="0" xfId="0" applyNumberFormat="1" applyAlignment="1">
      <alignment wrapText="1"/>
    </xf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00">
    <dxf>
      <numFmt numFmtId="183" formatCode="0.0_ "/>
    </dxf>
    <dxf>
      <numFmt numFmtId="184" formatCode="0.00_ "/>
    </dxf>
    <dxf>
      <numFmt numFmtId="185" formatCode="0.000_ "/>
    </dxf>
    <dxf>
      <numFmt numFmtId="186" formatCode="0.0000_ "/>
    </dxf>
    <dxf>
      <numFmt numFmtId="187" formatCode="0.000_ "/>
    </dxf>
    <dxf>
      <numFmt numFmtId="188" formatCode="0.00_ "/>
    </dxf>
    <dxf>
      <numFmt numFmtId="189" formatCode="0.0_ "/>
    </dxf>
    <dxf>
      <numFmt numFmtId="178" formatCode="0_ "/>
    </dxf>
    <dxf>
      <numFmt numFmtId="190" formatCode="0.0_ "/>
    </dxf>
    <dxf>
      <numFmt numFmtId="191" formatCode="0.00_ "/>
    </dxf>
    <dxf>
      <numFmt numFmtId="192" formatCode="0.000_ "/>
    </dxf>
    <dxf>
      <numFmt numFmtId="193" formatCode="0.0000_ "/>
    </dxf>
    <dxf>
      <numFmt numFmtId="194" formatCode="0.000_ "/>
    </dxf>
    <dxf>
      <numFmt numFmtId="195" formatCode="0.00_ "/>
    </dxf>
    <dxf>
      <numFmt numFmtId="196" formatCode="0.0_ "/>
    </dxf>
    <dxf>
      <numFmt numFmtId="178" formatCode="0_ "/>
    </dxf>
    <dxf>
      <numFmt numFmtId="197" formatCode="0.0_ "/>
    </dxf>
    <dxf>
      <numFmt numFmtId="198" formatCode="0.00_ "/>
    </dxf>
    <dxf>
      <numFmt numFmtId="199" formatCode="0.000_ "/>
    </dxf>
    <dxf>
      <numFmt numFmtId="200" formatCode="0.0000_ "/>
    </dxf>
    <dxf>
      <numFmt numFmtId="201" formatCode="0.000_ "/>
    </dxf>
    <dxf>
      <numFmt numFmtId="202" formatCode="0.00_ "/>
    </dxf>
    <dxf>
      <numFmt numFmtId="203" formatCode="0.0_ "/>
    </dxf>
    <dxf>
      <numFmt numFmtId="178" formatCode="0_ "/>
    </dxf>
    <dxf>
      <numFmt numFmtId="9" formatCode="0%"/>
    </dxf>
    <dxf>
      <numFmt numFmtId="9" formatCode="0%"/>
    </dxf>
    <dxf>
      <numFmt numFmtId="1" formatCode="0"/>
    </dxf>
    <dxf>
      <numFmt numFmtId="1" formatCode="0"/>
    </dxf>
    <dxf>
      <numFmt numFmtId="204" formatCode="0.0_ "/>
    </dxf>
    <dxf>
      <numFmt numFmtId="205" formatCode="0.00_ "/>
    </dxf>
    <dxf>
      <numFmt numFmtId="206" formatCode="0.000_ "/>
    </dxf>
    <dxf>
      <numFmt numFmtId="207" formatCode="0.0000_ "/>
    </dxf>
    <dxf>
      <numFmt numFmtId="208" formatCode="0.000_ "/>
    </dxf>
    <dxf>
      <numFmt numFmtId="209" formatCode="0.00_ "/>
    </dxf>
    <dxf>
      <numFmt numFmtId="210" formatCode="0.0_ "/>
    </dxf>
    <dxf>
      <numFmt numFmtId="178" formatCode="0_ "/>
    </dxf>
    <dxf>
      <numFmt numFmtId="9" formatCode="0%"/>
    </dxf>
    <dxf>
      <numFmt numFmtId="9" formatCode="0%"/>
    </dxf>
    <dxf>
      <numFmt numFmtId="1" formatCode="0"/>
    </dxf>
    <dxf>
      <numFmt numFmtId="1" formatCode="0"/>
    </dxf>
    <dxf>
      <numFmt numFmtId="211" formatCode="0.0_ "/>
    </dxf>
    <dxf>
      <numFmt numFmtId="212" formatCode="0.00_ "/>
    </dxf>
    <dxf>
      <numFmt numFmtId="213" formatCode="0.000_ "/>
    </dxf>
    <dxf>
      <numFmt numFmtId="214" formatCode="0.0000_ "/>
    </dxf>
    <dxf>
      <numFmt numFmtId="215" formatCode="0.000_ "/>
    </dxf>
    <dxf>
      <numFmt numFmtId="216" formatCode="0.00_ "/>
    </dxf>
    <dxf>
      <numFmt numFmtId="217" formatCode="0.0_ "/>
    </dxf>
    <dxf>
      <numFmt numFmtId="178" formatCode="0_ "/>
    </dxf>
    <dxf>
      <numFmt numFmtId="9" formatCode="0%"/>
    </dxf>
    <dxf>
      <numFmt numFmtId="9" formatCode="0%"/>
    </dxf>
    <dxf>
      <numFmt numFmtId="1" formatCode="0"/>
    </dxf>
    <dxf>
      <numFmt numFmtId="1" formatCode="0"/>
    </dxf>
    <dxf>
      <numFmt numFmtId="218" formatCode="0.0_ "/>
    </dxf>
    <dxf>
      <numFmt numFmtId="219" formatCode="0.00_ "/>
    </dxf>
    <dxf>
      <numFmt numFmtId="220" formatCode="0.000_ "/>
    </dxf>
    <dxf>
      <numFmt numFmtId="221" formatCode="0.0000_ "/>
    </dxf>
    <dxf>
      <numFmt numFmtId="222" formatCode="0.000_ "/>
    </dxf>
    <dxf>
      <numFmt numFmtId="223" formatCode="0.00_ "/>
    </dxf>
    <dxf>
      <numFmt numFmtId="224" formatCode="0.0_ "/>
    </dxf>
    <dxf>
      <numFmt numFmtId="178" formatCode="0_ "/>
    </dxf>
    <dxf>
      <numFmt numFmtId="9" formatCode="0%"/>
    </dxf>
    <dxf>
      <numFmt numFmtId="9" formatCode="0%"/>
    </dxf>
    <dxf>
      <numFmt numFmtId="1" formatCode="0"/>
    </dxf>
    <dxf>
      <numFmt numFmtId="1" formatCode="0"/>
    </dxf>
    <dxf>
      <numFmt numFmtId="225" formatCode="0.0_ "/>
    </dxf>
    <dxf>
      <numFmt numFmtId="226" formatCode="0.00_ "/>
    </dxf>
    <dxf>
      <numFmt numFmtId="227" formatCode="0.000_ "/>
    </dxf>
    <dxf>
      <numFmt numFmtId="228" formatCode="0.0000_ "/>
    </dxf>
    <dxf>
      <numFmt numFmtId="229" formatCode="0.000_ "/>
    </dxf>
    <dxf>
      <numFmt numFmtId="230" formatCode="0.00_ "/>
    </dxf>
    <dxf>
      <numFmt numFmtId="231" formatCode="0.0_ "/>
    </dxf>
    <dxf>
      <numFmt numFmtId="178" formatCode="0_ "/>
    </dxf>
    <dxf>
      <numFmt numFmtId="9" formatCode="0%"/>
    </dxf>
    <dxf>
      <numFmt numFmtId="9" formatCode="0%"/>
    </dxf>
    <dxf>
      <numFmt numFmtId="1" formatCode="0"/>
    </dxf>
    <dxf>
      <numFmt numFmtId="1" formatCode="0"/>
    </dxf>
    <dxf>
      <numFmt numFmtId="232" formatCode="0.0_ "/>
    </dxf>
    <dxf>
      <numFmt numFmtId="233" formatCode="0.00_ "/>
    </dxf>
    <dxf>
      <numFmt numFmtId="234" formatCode="0.000_ "/>
    </dxf>
    <dxf>
      <numFmt numFmtId="235" formatCode="0.0000_ "/>
    </dxf>
    <dxf>
      <numFmt numFmtId="236" formatCode="0.000_ "/>
    </dxf>
    <dxf>
      <numFmt numFmtId="237" formatCode="0.00_ "/>
    </dxf>
    <dxf>
      <numFmt numFmtId="238" formatCode="0.0_ "/>
    </dxf>
    <dxf>
      <numFmt numFmtId="178" formatCode="0_ "/>
    </dxf>
    <dxf>
      <numFmt numFmtId="9" formatCode="0%"/>
    </dxf>
    <dxf>
      <numFmt numFmtId="9" formatCode="0%"/>
    </dxf>
    <dxf>
      <numFmt numFmtId="1" formatCode="0"/>
    </dxf>
    <dxf>
      <numFmt numFmtId="1" formatCode="0"/>
    </dxf>
    <dxf>
      <numFmt numFmtId="180" formatCode="m/d/yyyy;@"/>
    </dxf>
    <dxf>
      <numFmt numFmtId="180" formatCode="m/d/yyyy;@"/>
    </dxf>
    <dxf>
      <numFmt numFmtId="182" formatCode="0_);[Red]\(0\)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82" formatCode="0_);[Red]\(0\)"/>
    </dxf>
    <dxf>
      <numFmt numFmtId="182" formatCode="0_);[Red]\(0\)"/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1.xml"/><Relationship Id="rId8" Type="http://schemas.openxmlformats.org/officeDocument/2006/relationships/pivotCacheDefinition" Target="pivotCache/pivotCacheDefinition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7" Type="http://schemas.openxmlformats.org/officeDocument/2006/relationships/styles" Target="styles.xml"/><Relationship Id="rId16" Type="http://schemas.openxmlformats.org/officeDocument/2006/relationships/sheetMetadata" Target="metadata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microsoft.com/office/2007/relationships/slicerCache" Target="slicerCaches/slicerCache5.xml"/><Relationship Id="rId12" Type="http://schemas.microsoft.com/office/2007/relationships/slicerCache" Target="slicerCaches/slicerCache4.xml"/><Relationship Id="rId11" Type="http://schemas.microsoft.com/office/2007/relationships/slicerCache" Target="slicerCaches/slicerCache3.xml"/><Relationship Id="rId10" Type="http://schemas.microsoft.com/office/2007/relationships/slicerCache" Target="slicerCaches/slicerCache2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3776553894571"/>
          <c:y val="0.0696161353285621"/>
          <c:w val="0.550747442958301"/>
          <c:h val="0.910865322055953"/>
        </c:manualLayout>
      </c:layout>
      <c:doughnutChart>
        <c:varyColors val="1"/>
        <c:ser>
          <c:idx val="0"/>
          <c:order val="0"/>
          <c:spPr>
            <a:solidFill>
              <a:schemeClr val="bg1">
                <a:lumMod val="85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accent6">
                  <a:lumMod val="7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KPI!$G$10:$G$11</c:f>
              <c:strCache>
                <c:ptCount val="2"/>
                <c:pt idx="0">
                  <c:v>Completed</c:v>
                </c:pt>
                <c:pt idx="1">
                  <c:v>Returned</c:v>
                </c:pt>
              </c:strCache>
            </c:strRef>
          </c:cat>
          <c:val>
            <c:numRef>
              <c:f>KPI!$I$10:$I$11</c:f>
              <c:numCache>
                <c:formatCode>0%</c:formatCode>
                <c:ptCount val="2"/>
                <c:pt idx="0">
                  <c:v>0.517117117117117</c:v>
                </c:pt>
                <c:pt idx="1">
                  <c:v>0.482882882882883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4f1243a-af4e-43ad-a674-f5ec1bea895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51798082972274"/>
          <c:y val="0.0195185426154847"/>
          <c:w val="0.580353634577603"/>
          <c:h val="0.960962914769031"/>
        </c:manualLayout>
      </c:layout>
      <c:doughnutChart>
        <c:varyColors val="1"/>
        <c:ser>
          <c:idx val="0"/>
          <c:order val="0"/>
          <c:spPr>
            <a:solidFill>
              <a:schemeClr val="bg1">
                <a:lumMod val="85000"/>
              </a:schemeClr>
            </a:solidFill>
          </c:spPr>
          <c:explosion val="0"/>
          <c:dPt>
            <c:idx val="0"/>
            <c:bubble3D val="0"/>
            <c:spPr>
              <a:solidFill>
                <a:schemeClr val="bg1">
                  <a:lumMod val="85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delete val="1"/>
          </c:dLbls>
          <c:cat>
            <c:strRef>
              <c:f>KPI!$G$10:$G$11</c:f>
              <c:strCache>
                <c:ptCount val="2"/>
                <c:pt idx="0">
                  <c:v>Completed</c:v>
                </c:pt>
                <c:pt idx="1">
                  <c:v>Returned</c:v>
                </c:pt>
              </c:strCache>
            </c:strRef>
          </c:cat>
          <c:val>
            <c:numRef>
              <c:f>KPI!$I$10:$I$11</c:f>
              <c:numCache>
                <c:formatCode>0%</c:formatCode>
                <c:ptCount val="2"/>
                <c:pt idx="0">
                  <c:v>0.517117117117117</c:v>
                </c:pt>
                <c:pt idx="1">
                  <c:v>0.482882882882883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0"/>
      </c:doughnutChart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74f1243a-af4e-43ad-a674-f5ec1bea8954}"/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[sales_data.xlsx]KPI!PivotTable8</c:name>
    <c:fmtId val="2"/>
  </c:pivotSource>
  <c:chart>
    <c:autoTitleDeleted val="1"/>
    <c:plotArea>
      <c:layout>
        <c:manualLayout>
          <c:layoutTarget val="inner"/>
          <c:xMode val="edge"/>
          <c:yMode val="edge"/>
          <c:x val="0.0817357001972387"/>
          <c:y val="0.00694444444444444"/>
          <c:w val="0.634635108481262"/>
          <c:h val="0.83712962962963"/>
        </c:manualLayout>
      </c:layout>
      <c:lineChart>
        <c:grouping val="standard"/>
        <c:varyColors val="0"/>
        <c:ser>
          <c:idx val="0"/>
          <c:order val="0"/>
          <c:tx>
            <c:strRef>
              <c:f>KPI!$E$15</c:f>
              <c:strCache>
                <c:ptCount val="1"/>
                <c:pt idx="0">
                  <c:v>Sales Revenue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KPI!$D$16:$D$28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KPI!$E$16:$E$28</c:f>
              <c:numCache>
                <c:formatCode>0</c:formatCode>
                <c:ptCount val="12"/>
                <c:pt idx="0">
                  <c:v>121897</c:v>
                </c:pt>
                <c:pt idx="1">
                  <c:v>125625</c:v>
                </c:pt>
                <c:pt idx="2">
                  <c:v>141726</c:v>
                </c:pt>
                <c:pt idx="3">
                  <c:v>116357</c:v>
                </c:pt>
                <c:pt idx="4">
                  <c:v>96525</c:v>
                </c:pt>
                <c:pt idx="5">
                  <c:v>101778</c:v>
                </c:pt>
                <c:pt idx="6">
                  <c:v>127996</c:v>
                </c:pt>
                <c:pt idx="7">
                  <c:v>132129</c:v>
                </c:pt>
                <c:pt idx="8">
                  <c:v>119473.846153846</c:v>
                </c:pt>
                <c:pt idx="9">
                  <c:v>126232</c:v>
                </c:pt>
                <c:pt idx="10">
                  <c:v>105535</c:v>
                </c:pt>
                <c:pt idx="11">
                  <c:v>156371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KPI!$F$15</c:f>
              <c:strCache>
                <c:ptCount val="1"/>
                <c:pt idx="0">
                  <c:v>Total Cost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KPI!$D$16:$D$28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KPI!$F$16:$F$28</c:f>
              <c:numCache>
                <c:formatCode>0</c:formatCode>
                <c:ptCount val="12"/>
                <c:pt idx="0">
                  <c:v>77971</c:v>
                </c:pt>
                <c:pt idx="1">
                  <c:v>84621</c:v>
                </c:pt>
                <c:pt idx="2">
                  <c:v>91690</c:v>
                </c:pt>
                <c:pt idx="3">
                  <c:v>80569</c:v>
                </c:pt>
                <c:pt idx="4">
                  <c:v>64159</c:v>
                </c:pt>
                <c:pt idx="5">
                  <c:v>61444</c:v>
                </c:pt>
                <c:pt idx="6">
                  <c:v>84327</c:v>
                </c:pt>
                <c:pt idx="7">
                  <c:v>84435</c:v>
                </c:pt>
                <c:pt idx="8">
                  <c:v>78626</c:v>
                </c:pt>
                <c:pt idx="9">
                  <c:v>83383</c:v>
                </c:pt>
                <c:pt idx="10">
                  <c:v>65612</c:v>
                </c:pt>
                <c:pt idx="11">
                  <c:v>100462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KPI!$G$15</c:f>
              <c:strCache>
                <c:ptCount val="1"/>
                <c:pt idx="0">
                  <c:v>Net Profit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KPI!$D$16:$D$28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KPI!$G$16:$G$28</c:f>
              <c:numCache>
                <c:formatCode>0</c:formatCode>
                <c:ptCount val="12"/>
                <c:pt idx="0">
                  <c:v>43926</c:v>
                </c:pt>
                <c:pt idx="1">
                  <c:v>41004</c:v>
                </c:pt>
                <c:pt idx="2">
                  <c:v>50036</c:v>
                </c:pt>
                <c:pt idx="3">
                  <c:v>35788</c:v>
                </c:pt>
                <c:pt idx="4">
                  <c:v>32366</c:v>
                </c:pt>
                <c:pt idx="5">
                  <c:v>40334</c:v>
                </c:pt>
                <c:pt idx="6">
                  <c:v>43669</c:v>
                </c:pt>
                <c:pt idx="7">
                  <c:v>47694</c:v>
                </c:pt>
                <c:pt idx="8">
                  <c:v>40847.8461538462</c:v>
                </c:pt>
                <c:pt idx="9">
                  <c:v>42849</c:v>
                </c:pt>
                <c:pt idx="10">
                  <c:v>39923</c:v>
                </c:pt>
                <c:pt idx="11">
                  <c:v>55909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86805725"/>
        <c:axId val="210758526"/>
      </c:lineChart>
      <c:catAx>
        <c:axId val="28680572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0758526"/>
        <c:crosses val="autoZero"/>
        <c:auto val="1"/>
        <c:lblAlgn val="ctr"/>
        <c:lblOffset val="100"/>
        <c:noMultiLvlLbl val="0"/>
      </c:catAx>
      <c:valAx>
        <c:axId val="21075852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8680572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940a0df-1c91-4500-aa85-4b1e2e8f79e7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[sales_data.xlsx]KPI!PivotTable10</c:name>
    <c:fmtId val="2"/>
  </c:pivotSource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KPI!$E$31</c:f>
              <c:strCache>
                <c:ptCount val="1"/>
                <c:pt idx="0">
                  <c:v>Sales Revenue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KPI!$D$32:$D$37</c:f>
              <c:strCache>
                <c:ptCount val="5"/>
                <c:pt idx="0">
                  <c:v>Apparel</c:v>
                </c:pt>
                <c:pt idx="1">
                  <c:v>Books</c:v>
                </c:pt>
                <c:pt idx="2">
                  <c:v>Electronics</c:v>
                </c:pt>
                <c:pt idx="3">
                  <c:v>Groceries</c:v>
                </c:pt>
                <c:pt idx="4">
                  <c:v>Home Decor</c:v>
                </c:pt>
              </c:strCache>
            </c:strRef>
          </c:cat>
          <c:val>
            <c:numRef>
              <c:f>KPI!$E$32:$E$37</c:f>
              <c:numCache>
                <c:formatCode>0</c:formatCode>
                <c:ptCount val="5"/>
                <c:pt idx="0">
                  <c:v>323605</c:v>
                </c:pt>
                <c:pt idx="1">
                  <c:v>320138.846153846</c:v>
                </c:pt>
                <c:pt idx="2">
                  <c:v>291366</c:v>
                </c:pt>
                <c:pt idx="3">
                  <c:v>293726</c:v>
                </c:pt>
                <c:pt idx="4">
                  <c:v>242809</c:v>
                </c:pt>
              </c:numCache>
            </c:numRef>
          </c:val>
        </c:ser>
        <c:ser>
          <c:idx val="1"/>
          <c:order val="1"/>
          <c:tx>
            <c:strRef>
              <c:f>KPI!$F$31</c:f>
              <c:strCache>
                <c:ptCount val="1"/>
                <c:pt idx="0">
                  <c:v>Total Cost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KPI!$D$32:$D$37</c:f>
              <c:strCache>
                <c:ptCount val="5"/>
                <c:pt idx="0">
                  <c:v>Apparel</c:v>
                </c:pt>
                <c:pt idx="1">
                  <c:v>Books</c:v>
                </c:pt>
                <c:pt idx="2">
                  <c:v>Electronics</c:v>
                </c:pt>
                <c:pt idx="3">
                  <c:v>Groceries</c:v>
                </c:pt>
                <c:pt idx="4">
                  <c:v>Home Decor</c:v>
                </c:pt>
              </c:strCache>
            </c:strRef>
          </c:cat>
          <c:val>
            <c:numRef>
              <c:f>KPI!$F$32:$F$37</c:f>
              <c:numCache>
                <c:formatCode>0</c:formatCode>
                <c:ptCount val="5"/>
                <c:pt idx="0">
                  <c:v>233009</c:v>
                </c:pt>
                <c:pt idx="1">
                  <c:v>175909</c:v>
                </c:pt>
                <c:pt idx="2">
                  <c:v>215105</c:v>
                </c:pt>
                <c:pt idx="3">
                  <c:v>161653</c:v>
                </c:pt>
                <c:pt idx="4">
                  <c:v>171623</c:v>
                </c:pt>
              </c:numCache>
            </c:numRef>
          </c:val>
        </c:ser>
        <c:ser>
          <c:idx val="2"/>
          <c:order val="2"/>
          <c:tx>
            <c:strRef>
              <c:f>KPI!$G$31</c:f>
              <c:strCache>
                <c:ptCount val="1"/>
                <c:pt idx="0">
                  <c:v>Net Profit 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KPI!$D$32:$D$37</c:f>
              <c:strCache>
                <c:ptCount val="5"/>
                <c:pt idx="0">
                  <c:v>Apparel</c:v>
                </c:pt>
                <c:pt idx="1">
                  <c:v>Books</c:v>
                </c:pt>
                <c:pt idx="2">
                  <c:v>Electronics</c:v>
                </c:pt>
                <c:pt idx="3">
                  <c:v>Groceries</c:v>
                </c:pt>
                <c:pt idx="4">
                  <c:v>Home Decor</c:v>
                </c:pt>
              </c:strCache>
            </c:strRef>
          </c:cat>
          <c:val>
            <c:numRef>
              <c:f>KPI!$G$32:$G$37</c:f>
              <c:numCache>
                <c:formatCode>0</c:formatCode>
                <c:ptCount val="5"/>
                <c:pt idx="0">
                  <c:v>90596</c:v>
                </c:pt>
                <c:pt idx="1">
                  <c:v>144229.846153846</c:v>
                </c:pt>
                <c:pt idx="2">
                  <c:v>76261</c:v>
                </c:pt>
                <c:pt idx="3">
                  <c:v>132073</c:v>
                </c:pt>
                <c:pt idx="4">
                  <c:v>71186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3276832"/>
        <c:axId val="290782456"/>
      </c:barChart>
      <c:catAx>
        <c:axId val="3327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0782456"/>
        <c:crosses val="autoZero"/>
        <c:auto val="1"/>
        <c:lblAlgn val="ctr"/>
        <c:lblOffset val="100"/>
        <c:noMultiLvlLbl val="0"/>
      </c:catAx>
      <c:valAx>
        <c:axId val="290782456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7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acd589d-b2c5-459c-b2a8-b1211484127c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[sales_data.xlsx]KPI!PivotTable9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Revenue in Day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KPI!$J$15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KPI!$I$16:$I$23</c:f>
              <c:strCache>
                <c:ptCount val="7"/>
                <c:pt idx="0">
                  <c:v>Sun</c:v>
                </c:pt>
                <c:pt idx="1">
                  <c:v>Mon</c:v>
                </c:pt>
                <c:pt idx="2">
                  <c:v>Tue</c:v>
                </c:pt>
                <c:pt idx="3">
                  <c:v>Wed</c:v>
                </c:pt>
                <c:pt idx="4">
                  <c:v>Thu</c:v>
                </c:pt>
                <c:pt idx="5">
                  <c:v>Fri</c:v>
                </c:pt>
                <c:pt idx="6">
                  <c:v>Sat</c:v>
                </c:pt>
              </c:strCache>
            </c:strRef>
          </c:cat>
          <c:val>
            <c:numRef>
              <c:f>KPI!$J$16:$J$23</c:f>
              <c:numCache>
                <c:formatCode>0</c:formatCode>
                <c:ptCount val="7"/>
                <c:pt idx="0">
                  <c:v>244935</c:v>
                </c:pt>
                <c:pt idx="1">
                  <c:v>218568.846153846</c:v>
                </c:pt>
                <c:pt idx="2">
                  <c:v>153672</c:v>
                </c:pt>
                <c:pt idx="3">
                  <c:v>226248</c:v>
                </c:pt>
                <c:pt idx="4">
                  <c:v>231876</c:v>
                </c:pt>
                <c:pt idx="5">
                  <c:v>224219</c:v>
                </c:pt>
                <c:pt idx="6">
                  <c:v>172126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46"/>
        <c:overlap val="-28"/>
        <c:axId val="349649162"/>
        <c:axId val="257497547"/>
      </c:barChart>
      <c:catAx>
        <c:axId val="3496491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7497547"/>
        <c:crosses val="autoZero"/>
        <c:auto val="1"/>
        <c:lblAlgn val="ctr"/>
        <c:lblOffset val="100"/>
        <c:noMultiLvlLbl val="0"/>
      </c:catAx>
      <c:valAx>
        <c:axId val="257497547"/>
        <c:scaling>
          <c:orientation val="minMax"/>
        </c:scaling>
        <c:delete val="1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964916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uri="{0b15fc19-7d7d-44ad-8c2d-2c3a37ce22c3}">
        <chartProps xmlns="https://web.wps.cn/et/2018/main" chartId="{8e312462-9afe-4ae0-901b-1cf4c6f16ced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[sales_data.xlsx]KPI!PivotTable11</c:name>
    <c:fmtId val="2"/>
  </c:pivotSource>
  <c:chart>
    <c:autoTitleDeleted val="1"/>
    <c:view3D>
      <c:rotX val="30"/>
      <c:rotY val="86"/>
      <c:depthPercent val="100"/>
      <c:rAngAx val="0"/>
    </c:view3D>
    <c:floor>
      <c:thickness val="0"/>
      <c:spPr>
        <a:noFill/>
        <a:effectLst/>
      </c:spPr>
    </c:floor>
    <c:sideWall>
      <c:thickness val="0"/>
      <c:spPr>
        <a:noFill/>
        <a:effectLst/>
      </c:spPr>
    </c:sideWall>
    <c:backWall>
      <c:thickness val="0"/>
      <c:spPr>
        <a:noFill/>
        <a:effectLst/>
      </c:spPr>
    </c:backWall>
    <c:plotArea>
      <c:layout/>
      <c:pie3DChart>
        <c:varyColors val="1"/>
        <c:ser>
          <c:idx val="0"/>
          <c:order val="0"/>
          <c:tx>
            <c:strRef>
              <c:f>KPI!$J$27</c:f>
              <c:strCache>
                <c:ptCount val="1"/>
                <c:pt idx="0">
                  <c:v>Total</c:v>
                </c:pt>
              </c:strCache>
            </c:strRef>
          </c:tx>
          <c:spPr>
            <a:scene3d>
              <a:camera prst="orthographicFront"/>
              <a:lightRig rig="threePt" dir="t"/>
            </a:scene3d>
            <a:sp3d contourW="9525"/>
          </c:spPr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  <a:scene3d>
                <a:camera prst="orthographicFront"/>
                <a:lightRig rig="threePt" dir="t"/>
              </a:scene3d>
              <a:sp3d contourW="9525"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KPI!$I$28:$I$32</c:f>
              <c:strCache>
                <c:ptCount val="4"/>
                <c:pt idx="0">
                  <c:v>Bank Transfer</c:v>
                </c:pt>
                <c:pt idx="1">
                  <c:v>Cash</c:v>
                </c:pt>
                <c:pt idx="2">
                  <c:v>Credit Card</c:v>
                </c:pt>
                <c:pt idx="3">
                  <c:v>Mobile Money</c:v>
                </c:pt>
              </c:strCache>
            </c:strRef>
          </c:cat>
          <c:val>
            <c:numRef>
              <c:f>KPI!$J$28:$J$32</c:f>
              <c:numCache>
                <c:formatCode>0</c:formatCode>
                <c:ptCount val="4"/>
                <c:pt idx="0">
                  <c:v>162</c:v>
                </c:pt>
                <c:pt idx="1">
                  <c:v>127</c:v>
                </c:pt>
                <c:pt idx="2">
                  <c:v>123</c:v>
                </c:pt>
                <c:pt idx="3">
                  <c:v>143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15273b5-f290-4f67-ac67-c45579ef6adf}"/>
      </c:ext>
    </c:extLst>
  </c:chart>
  <c:spPr>
    <a:solidFill>
      <a:schemeClr val="bg1"/>
    </a:solidFill>
    <a:ln w="9525" cap="flat" cmpd="sng" algn="ctr">
      <a:noFill/>
      <a:round/>
    </a:ln>
    <a:effectLst/>
    <a:scene3d>
      <a:camera prst="orthographicFront"/>
      <a:lightRig rig="threePt" dir="t"/>
    </a:scene3d>
    <a:sp3d prstMaterial="legacyWireframe"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[sales_data.xlsx]KPI!PivotTable12</c:name>
    <c:fmtId val="2"/>
  </c:pivotSource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1" i="0" u="none" strike="noStrike" kern="1200" baseline="0">
                <a:solidFill>
                  <a:schemeClr val="tx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Total Order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tx>
            <c:strRef>
              <c:f>KPI!$J$35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chemeClr val="accent1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solidFill>
                  <a:schemeClr val="bg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solidFill>
                  <a:schemeClr val="bg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KPI!$I$36:$I$43</c:f>
              <c:strCache>
                <c:ptCount val="7"/>
                <c:pt idx="0">
                  <c:v>Antarctica</c:v>
                </c:pt>
                <c:pt idx="1">
                  <c:v>Australia</c:v>
                </c:pt>
                <c:pt idx="2">
                  <c:v>Brazil</c:v>
                </c:pt>
                <c:pt idx="3">
                  <c:v>China</c:v>
                </c:pt>
                <c:pt idx="4">
                  <c:v>Nigeria</c:v>
                </c:pt>
                <c:pt idx="5">
                  <c:v>United Kingdom</c:v>
                </c:pt>
                <c:pt idx="6">
                  <c:v>United States</c:v>
                </c:pt>
              </c:strCache>
            </c:strRef>
          </c:cat>
          <c:val>
            <c:numRef>
              <c:f>KPI!$J$36:$J$43</c:f>
              <c:numCache>
                <c:formatCode>0</c:formatCode>
                <c:ptCount val="7"/>
                <c:pt idx="0">
                  <c:v>15</c:v>
                </c:pt>
                <c:pt idx="1">
                  <c:v>117</c:v>
                </c:pt>
                <c:pt idx="2">
                  <c:v>20</c:v>
                </c:pt>
                <c:pt idx="3">
                  <c:v>90</c:v>
                </c:pt>
                <c:pt idx="4">
                  <c:v>133</c:v>
                </c:pt>
                <c:pt idx="5">
                  <c:v>97</c:v>
                </c:pt>
                <c:pt idx="6">
                  <c:v>83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fd42e7c-cd45-43c6-aa99-4527dd572cbf}"/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1010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1005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0">
      <cs:styleClr val="auto"/>
    </cs:fillRef>
    <cs:effectRef idx="0"/>
    <cs:fontRef idx="minor">
      <a:schemeClr val="dk1"/>
    </cs:fontRef>
    <cs:spPr>
      <a:ln w="28575" cap="rnd">
        <a:solidFill>
          <a:schemeClr val="phClr"/>
        </a:solidFill>
        <a:round/>
      </a:ln>
      <a:effectLst/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dk1"/>
    </cs:fontRef>
    <cs:spPr>
      <a:ln w="9525">
        <a:solidFill>
          <a:schemeClr val="phClr"/>
        </a:solidFill>
      </a:ln>
      <a:effectLst/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0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noFill/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1009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1008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10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10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1">
      <cs:styleClr val="auto"/>
    </cs:fillRef>
    <cs:effectRef idx="0"/>
    <cs:fontRef idx="minor">
      <a:schemeClr val="dk1"/>
    </cs:fontRef>
    <cs:spPr>
      <a:ln>
        <a:solidFill>
          <a:schemeClr val="bg1"/>
        </a:solidFill>
      </a:ln>
      <a:effectLst/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02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75000"/>
        <a:lumOff val="25000"/>
      </a:schemeClr>
    </cs:fontRef>
    <cs:defRPr sz="1400" b="1" kern="120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hyperlink" Target="#Dashboard!A1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1.GIF"/><Relationship Id="rId8" Type="http://schemas.openxmlformats.org/officeDocument/2006/relationships/hyperlink" Target="#Analysis!A1"/><Relationship Id="rId7" Type="http://schemas.openxmlformats.org/officeDocument/2006/relationships/chart" Target="../charts/chart7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0" Type="http://schemas.openxmlformats.org/officeDocument/2006/relationships/image" Target="../media/image9.png"/><Relationship Id="rId2" Type="http://schemas.openxmlformats.org/officeDocument/2006/relationships/chart" Target="../charts/chart2.xml"/><Relationship Id="rId19" Type="http://schemas.openxmlformats.org/officeDocument/2006/relationships/image" Target="../media/image8.png"/><Relationship Id="rId18" Type="http://schemas.openxmlformats.org/officeDocument/2006/relationships/image" Target="../media/image7.png"/><Relationship Id="rId17" Type="http://schemas.openxmlformats.org/officeDocument/2006/relationships/image" Target="../media/image6.png"/><Relationship Id="rId16" Type="http://schemas.openxmlformats.org/officeDocument/2006/relationships/image" Target="../media/image5.GIF"/><Relationship Id="rId15" Type="http://schemas.openxmlformats.org/officeDocument/2006/relationships/hyperlink" Target="#'Sales form'!A1"/><Relationship Id="rId14" Type="http://schemas.openxmlformats.org/officeDocument/2006/relationships/image" Target="../media/image4.GIF"/><Relationship Id="rId13" Type="http://schemas.openxmlformats.org/officeDocument/2006/relationships/hyperlink" Target="#KPI!A1"/><Relationship Id="rId12" Type="http://schemas.openxmlformats.org/officeDocument/2006/relationships/image" Target="../media/image3.png"/><Relationship Id="rId11" Type="http://schemas.openxmlformats.org/officeDocument/2006/relationships/image" Target="../media/image2.GIF"/><Relationship Id="rId10" Type="http://schemas.openxmlformats.org/officeDocument/2006/relationships/hyperlink" Target="#'Retail Store Sales'!A1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18</xdr:col>
      <xdr:colOff>257175</xdr:colOff>
      <xdr:row>4</xdr:row>
      <xdr:rowOff>171450</xdr:rowOff>
    </xdr:from>
    <xdr:to>
      <xdr:col>20</xdr:col>
      <xdr:colOff>599440</xdr:colOff>
      <xdr:row>7</xdr:row>
      <xdr:rowOff>85725</xdr:rowOff>
    </xdr:to>
    <xdr:sp>
      <xdr:nvSpPr>
        <xdr:cNvPr id="2" name="Rectangles 1">
          <a:hlinkClick xmlns:r="http://schemas.openxmlformats.org/officeDocument/2006/relationships" r:id="rId1"/>
        </xdr:cNvPr>
        <xdr:cNvSpPr/>
      </xdr:nvSpPr>
      <xdr:spPr>
        <a:xfrm>
          <a:off x="15611475" y="933450"/>
          <a:ext cx="1542415" cy="4857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>
          <a:scene3d>
            <a:camera prst="orthographicFront"/>
            <a:lightRig rig="threePt" dir="t"/>
          </a:scene3d>
        </a:bodyPr>
        <a:p>
          <a:pPr algn="ctr"/>
          <a:r>
            <a:rPr lang="en-US" sz="20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DASHBOARD</a:t>
          </a:r>
          <a:endParaRPr lang="en-US" sz="20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14</xdr:col>
      <xdr:colOff>571500</xdr:colOff>
      <xdr:row>1</xdr:row>
      <xdr:rowOff>180975</xdr:rowOff>
    </xdr:from>
    <xdr:to>
      <xdr:col>17</xdr:col>
      <xdr:colOff>285115</xdr:colOff>
      <xdr:row>4</xdr:row>
      <xdr:rowOff>76200</xdr:rowOff>
    </xdr:to>
    <xdr:sp>
      <xdr:nvSpPr>
        <xdr:cNvPr id="2" name="Rectangles 1">
          <a:hlinkClick xmlns:r="http://schemas.openxmlformats.org/officeDocument/2006/relationships" r:id="rId1"/>
        </xdr:cNvPr>
        <xdr:cNvSpPr/>
      </xdr:nvSpPr>
      <xdr:spPr>
        <a:xfrm>
          <a:off x="14935200" y="371475"/>
          <a:ext cx="1542415" cy="485775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0">
          <a:srgbClr val="FFFFFF"/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DASHBOARD</a:t>
          </a:r>
          <a:endParaRPr lang="en-US" sz="2000"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7</xdr:col>
      <xdr:colOff>723900</xdr:colOff>
      <xdr:row>13</xdr:row>
      <xdr:rowOff>177800</xdr:rowOff>
    </xdr:from>
    <xdr:to>
      <xdr:col>8</xdr:col>
      <xdr:colOff>590550</xdr:colOff>
      <xdr:row>15</xdr:row>
      <xdr:rowOff>130175</xdr:rowOff>
    </xdr:to>
    <xdr:sp>
      <xdr:nvSpPr>
        <xdr:cNvPr id="2" name="Rectangles 1"/>
        <xdr:cNvSpPr/>
      </xdr:nvSpPr>
      <xdr:spPr>
        <a:xfrm>
          <a:off x="6610350" y="3359150"/>
          <a:ext cx="1581150" cy="333375"/>
        </a:xfrm>
        <a:prstGeom prst="rect">
          <a:avLst/>
        </a:prstGeom>
        <a:effectLst>
          <a:outerShdw blurRad="50800" dist="38100" dir="198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2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sz="2000" b="1">
              <a:solidFill>
                <a:schemeClr val="tx1"/>
              </a:solidFill>
            </a:rPr>
            <a:t>Submit</a:t>
          </a:r>
          <a:endParaRPr lang="en-US" sz="2000" b="1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1003300</xdr:colOff>
      <xdr:row>13</xdr:row>
      <xdr:rowOff>177800</xdr:rowOff>
    </xdr:from>
    <xdr:to>
      <xdr:col>10</xdr:col>
      <xdr:colOff>365125</xdr:colOff>
      <xdr:row>15</xdr:row>
      <xdr:rowOff>130175</xdr:rowOff>
    </xdr:to>
    <xdr:sp>
      <xdr:nvSpPr>
        <xdr:cNvPr id="3" name="Rectangles 2">
          <a:hlinkClick xmlns:r="http://schemas.openxmlformats.org/officeDocument/2006/relationships" r:id="rId1"/>
        </xdr:cNvPr>
        <xdr:cNvSpPr/>
      </xdr:nvSpPr>
      <xdr:spPr>
        <a:xfrm>
          <a:off x="8604250" y="3359150"/>
          <a:ext cx="1581150" cy="333375"/>
        </a:xfrm>
        <a:prstGeom prst="rect">
          <a:avLst/>
        </a:prstGeom>
        <a:effectLst>
          <a:outerShdw blurRad="50800" dist="38100" dir="198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2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2000" b="1">
              <a:solidFill>
                <a:schemeClr val="tx1"/>
              </a:solidFill>
            </a:rPr>
            <a:t>DASHBOARD</a:t>
          </a:r>
          <a:endParaRPr lang="en-US" sz="2000" b="1">
            <a:solidFill>
              <a:schemeClr val="tx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2</xdr:col>
      <xdr:colOff>703580</xdr:colOff>
      <xdr:row>4</xdr:row>
      <xdr:rowOff>121285</xdr:rowOff>
    </xdr:to>
    <xdr:sp>
      <xdr:nvSpPr>
        <xdr:cNvPr id="4" name="Rectangles 3">
          <a:hlinkClick xmlns:r="http://schemas.openxmlformats.org/officeDocument/2006/relationships" r:id="rId1"/>
        </xdr:cNvPr>
        <xdr:cNvSpPr/>
      </xdr:nvSpPr>
      <xdr:spPr>
        <a:xfrm>
          <a:off x="9525" y="9525"/>
          <a:ext cx="2660015" cy="873760"/>
        </a:xfrm>
        <a:prstGeom prst="rect">
          <a:avLst/>
        </a:prstGeom>
        <a:effectLst>
          <a:outerShdw blurRad="50800" dist="38100" dir="1980000" algn="tl" rotWithShape="0">
            <a:prstClr val="black">
              <a:alpha val="40000"/>
            </a:prstClr>
          </a:outerShdw>
        </a:effectLst>
      </xdr:spPr>
      <xdr:style>
        <a:lnRef idx="2">
          <a:schemeClr val="accent1"/>
        </a:lnRef>
        <a:fillRef idx="2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3200" b="1">
              <a:solidFill>
                <a:schemeClr val="tx1"/>
              </a:solidFill>
            </a:rPr>
            <a:t>DASHBOARD</a:t>
          </a:r>
          <a:endParaRPr lang="en-US" sz="48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463550</xdr:colOff>
      <xdr:row>5</xdr:row>
      <xdr:rowOff>174625</xdr:rowOff>
    </xdr:from>
    <xdr:to>
      <xdr:col>2</xdr:col>
      <xdr:colOff>1270</xdr:colOff>
      <xdr:row>11</xdr:row>
      <xdr:rowOff>98425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5" name="Status 6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 6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3550" y="1127125"/>
              <a:ext cx="1503680" cy="1066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26035</xdr:colOff>
      <xdr:row>12</xdr:row>
      <xdr:rowOff>67945</xdr:rowOff>
    </xdr:from>
    <xdr:to>
      <xdr:col>2</xdr:col>
      <xdr:colOff>41910</xdr:colOff>
      <xdr:row>18</xdr:row>
      <xdr:rowOff>36195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6" name="Yea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6570" y="2353945"/>
              <a:ext cx="1511300" cy="111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24765</xdr:colOff>
      <xdr:row>19</xdr:row>
      <xdr:rowOff>33020</xdr:rowOff>
    </xdr:from>
    <xdr:to>
      <xdr:col>2</xdr:col>
      <xdr:colOff>50800</xdr:colOff>
      <xdr:row>38</xdr:row>
      <xdr:rowOff>62230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17" name="Month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95300" y="3652520"/>
              <a:ext cx="1521460" cy="3648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635</xdr:rowOff>
    </xdr:from>
    <xdr:to>
      <xdr:col>1</xdr:col>
      <xdr:colOff>153035</xdr:colOff>
      <xdr:row>36</xdr:row>
      <xdr:rowOff>133985</xdr:rowOff>
    </xdr:to>
    <xdr:sp>
      <xdr:nvSpPr>
        <xdr:cNvPr id="2" name="Rectangles 1"/>
        <xdr:cNvSpPr/>
      </xdr:nvSpPr>
      <xdr:spPr>
        <a:xfrm>
          <a:off x="635" y="635"/>
          <a:ext cx="762000" cy="699135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222250</xdr:colOff>
      <xdr:row>0</xdr:row>
      <xdr:rowOff>9525</xdr:rowOff>
    </xdr:from>
    <xdr:to>
      <xdr:col>23</xdr:col>
      <xdr:colOff>245110</xdr:colOff>
      <xdr:row>3</xdr:row>
      <xdr:rowOff>77470</xdr:rowOff>
    </xdr:to>
    <xdr:sp>
      <xdr:nvSpPr>
        <xdr:cNvPr id="3" name="Rectangles 2"/>
        <xdr:cNvSpPr/>
      </xdr:nvSpPr>
      <xdr:spPr>
        <a:xfrm>
          <a:off x="831850" y="9525"/>
          <a:ext cx="13434060" cy="63944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257175</xdr:colOff>
      <xdr:row>3</xdr:row>
      <xdr:rowOff>116205</xdr:rowOff>
    </xdr:from>
    <xdr:to>
      <xdr:col>13</xdr:col>
      <xdr:colOff>595630</xdr:colOff>
      <xdr:row>9</xdr:row>
      <xdr:rowOff>39370</xdr:rowOff>
    </xdr:to>
    <xdr:sp>
      <xdr:nvSpPr>
        <xdr:cNvPr id="4" name="Rounded Rectangle 3"/>
        <xdr:cNvSpPr/>
      </xdr:nvSpPr>
      <xdr:spPr>
        <a:xfrm>
          <a:off x="866775" y="687705"/>
          <a:ext cx="7653655" cy="106616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000"/>
        </a:p>
      </xdr:txBody>
    </xdr:sp>
    <xdr:clientData/>
  </xdr:twoCellAnchor>
  <xdr:twoCellAnchor>
    <xdr:from>
      <xdr:col>14</xdr:col>
      <xdr:colOff>72390</xdr:colOff>
      <xdr:row>3</xdr:row>
      <xdr:rowOff>126365</xdr:rowOff>
    </xdr:from>
    <xdr:to>
      <xdr:col>23</xdr:col>
      <xdr:colOff>302895</xdr:colOff>
      <xdr:row>8</xdr:row>
      <xdr:rowOff>189230</xdr:rowOff>
    </xdr:to>
    <xdr:sp>
      <xdr:nvSpPr>
        <xdr:cNvPr id="5" name="Rounded Rectangle 4"/>
        <xdr:cNvSpPr/>
      </xdr:nvSpPr>
      <xdr:spPr>
        <a:xfrm>
          <a:off x="8606790" y="697865"/>
          <a:ext cx="5716905" cy="1015365"/>
        </a:xfrm>
        <a:prstGeom prst="round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436245</xdr:colOff>
      <xdr:row>4</xdr:row>
      <xdr:rowOff>60325</xdr:rowOff>
    </xdr:from>
    <xdr:to>
      <xdr:col>4</xdr:col>
      <xdr:colOff>29210</xdr:colOff>
      <xdr:row>8</xdr:row>
      <xdr:rowOff>172720</xdr:rowOff>
    </xdr:to>
    <xdr:sp>
      <xdr:nvSpPr>
        <xdr:cNvPr id="6" name="Rounded Rectangle 5"/>
        <xdr:cNvSpPr/>
      </xdr:nvSpPr>
      <xdr:spPr>
        <a:xfrm>
          <a:off x="1045845" y="822325"/>
          <a:ext cx="1421765" cy="87439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79375</xdr:colOff>
      <xdr:row>3</xdr:row>
      <xdr:rowOff>139065</xdr:rowOff>
    </xdr:from>
    <xdr:to>
      <xdr:col>3</xdr:col>
      <xdr:colOff>133985</xdr:colOff>
      <xdr:row>5</xdr:row>
      <xdr:rowOff>109855</xdr:rowOff>
    </xdr:to>
    <xdr:sp>
      <xdr:nvSpPr>
        <xdr:cNvPr id="10" name="Oval 9"/>
        <xdr:cNvSpPr/>
      </xdr:nvSpPr>
      <xdr:spPr>
        <a:xfrm>
          <a:off x="1298575" y="710565"/>
          <a:ext cx="664210" cy="351790"/>
        </a:xfrm>
        <a:prstGeom prst="ellipse">
          <a:avLst/>
        </a:prstGeom>
        <a:solidFill>
          <a:schemeClr val="bg1"/>
        </a:solidFill>
        <a:ln w="28575" cmpd="sng">
          <a:solidFill>
            <a:schemeClr val="tx1"/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0</xdr:col>
      <xdr:colOff>9525</xdr:colOff>
      <xdr:row>12</xdr:row>
      <xdr:rowOff>27940</xdr:rowOff>
    </xdr:from>
    <xdr:to>
      <xdr:col>1</xdr:col>
      <xdr:colOff>130810</xdr:colOff>
      <xdr:row>16</xdr:row>
      <xdr:rowOff>25400</xdr:rowOff>
    </xdr:to>
    <xdr:pic>
      <xdr:nvPicPr>
        <xdr:cNvPr id="14" name="Picture 13" descr="analytics">
          <a:hlinkClick xmlns:r="http://schemas.openxmlformats.org/officeDocument/2006/relationships" r:id="rId8"/>
        </xdr:cNvPr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2313940"/>
          <a:ext cx="730885" cy="759460"/>
        </a:xfrm>
        <a:prstGeom prst="rect">
          <a:avLst/>
        </a:prstGeom>
      </xdr:spPr>
    </xdr:pic>
    <xdr:clientData/>
  </xdr:twoCellAnchor>
  <xdr:twoCellAnchor editAs="oneCell">
    <xdr:from>
      <xdr:col>0</xdr:col>
      <xdr:colOff>64135</xdr:colOff>
      <xdr:row>23</xdr:row>
      <xdr:rowOff>129540</xdr:rowOff>
    </xdr:from>
    <xdr:to>
      <xdr:col>1</xdr:col>
      <xdr:colOff>136525</xdr:colOff>
      <xdr:row>27</xdr:row>
      <xdr:rowOff>127000</xdr:rowOff>
    </xdr:to>
    <xdr:pic>
      <xdr:nvPicPr>
        <xdr:cNvPr id="15" name="Picture 14" descr="database-table">
          <a:hlinkClick xmlns:r="http://schemas.openxmlformats.org/officeDocument/2006/relationships" r:id="rId10"/>
        </xdr:cNvPr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4135" y="4511040"/>
          <a:ext cx="681990" cy="759460"/>
        </a:xfrm>
        <a:prstGeom prst="rect">
          <a:avLst/>
        </a:prstGeom>
      </xdr:spPr>
    </xdr:pic>
    <xdr:clientData/>
  </xdr:twoCellAnchor>
  <xdr:twoCellAnchor editAs="oneCell">
    <xdr:from>
      <xdr:col>2</xdr:col>
      <xdr:colOff>285115</xdr:colOff>
      <xdr:row>3</xdr:row>
      <xdr:rowOff>167640</xdr:rowOff>
    </xdr:from>
    <xdr:to>
      <xdr:col>2</xdr:col>
      <xdr:colOff>535305</xdr:colOff>
      <xdr:row>5</xdr:row>
      <xdr:rowOff>36830</xdr:rowOff>
    </xdr:to>
    <xdr:pic>
      <xdr:nvPicPr>
        <xdr:cNvPr id="18" name="Picture 17" descr="money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504315" y="739140"/>
          <a:ext cx="250190" cy="250190"/>
        </a:xfrm>
        <a:prstGeom prst="rect">
          <a:avLst/>
        </a:prstGeom>
      </xdr:spPr>
    </xdr:pic>
    <xdr:clientData/>
  </xdr:twoCellAnchor>
  <xdr:twoCellAnchor editAs="oneCell">
    <xdr:from>
      <xdr:col>0</xdr:col>
      <xdr:colOff>61595</xdr:colOff>
      <xdr:row>6</xdr:row>
      <xdr:rowOff>72390</xdr:rowOff>
    </xdr:from>
    <xdr:to>
      <xdr:col>1</xdr:col>
      <xdr:colOff>116205</xdr:colOff>
      <xdr:row>10</xdr:row>
      <xdr:rowOff>69850</xdr:rowOff>
    </xdr:to>
    <xdr:pic>
      <xdr:nvPicPr>
        <xdr:cNvPr id="20" name="Picture 19" descr="productivity">
          <a:hlinkClick xmlns:r="http://schemas.openxmlformats.org/officeDocument/2006/relationships" r:id="rId13"/>
        </xdr:cNvPr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1595" y="1215390"/>
          <a:ext cx="664210" cy="759460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</xdr:colOff>
      <xdr:row>17</xdr:row>
      <xdr:rowOff>173990</xdr:rowOff>
    </xdr:from>
    <xdr:to>
      <xdr:col>1</xdr:col>
      <xdr:colOff>123825</xdr:colOff>
      <xdr:row>21</xdr:row>
      <xdr:rowOff>171450</xdr:rowOff>
    </xdr:to>
    <xdr:pic>
      <xdr:nvPicPr>
        <xdr:cNvPr id="21" name="Picture 20" descr="registration">
          <a:hlinkClick xmlns:r="http://schemas.openxmlformats.org/officeDocument/2006/relationships" r:id="rId15"/>
        </xdr:cNvPr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32385" y="3412490"/>
          <a:ext cx="701040" cy="759460"/>
        </a:xfrm>
        <a:prstGeom prst="rect">
          <a:avLst/>
        </a:prstGeom>
      </xdr:spPr>
    </xdr:pic>
    <xdr:clientData/>
  </xdr:twoCellAnchor>
  <xdr:twoCellAnchor>
    <xdr:from>
      <xdr:col>1</xdr:col>
      <xdr:colOff>436880</xdr:colOff>
      <xdr:row>5</xdr:row>
      <xdr:rowOff>136525</xdr:rowOff>
    </xdr:from>
    <xdr:to>
      <xdr:col>4</xdr:col>
      <xdr:colOff>15240</xdr:colOff>
      <xdr:row>7</xdr:row>
      <xdr:rowOff>6350</xdr:rowOff>
    </xdr:to>
    <xdr:sp>
      <xdr:nvSpPr>
        <xdr:cNvPr id="22" name="Text Box 21"/>
        <xdr:cNvSpPr txBox="1"/>
      </xdr:nvSpPr>
      <xdr:spPr>
        <a:xfrm>
          <a:off x="1046480" y="1089025"/>
          <a:ext cx="1407160" cy="2508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sz="14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Sales Revenue</a:t>
          </a:r>
          <a:endParaRPr lang="en-US" sz="14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4</xdr:col>
      <xdr:colOff>516255</xdr:colOff>
      <xdr:row>4</xdr:row>
      <xdr:rowOff>60325</xdr:rowOff>
    </xdr:from>
    <xdr:to>
      <xdr:col>7</xdr:col>
      <xdr:colOff>109220</xdr:colOff>
      <xdr:row>8</xdr:row>
      <xdr:rowOff>172720</xdr:rowOff>
    </xdr:to>
    <xdr:sp>
      <xdr:nvSpPr>
        <xdr:cNvPr id="23" name="Rounded Rectangle 22"/>
        <xdr:cNvSpPr/>
      </xdr:nvSpPr>
      <xdr:spPr>
        <a:xfrm>
          <a:off x="2954655" y="822325"/>
          <a:ext cx="1421765" cy="87439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595630</xdr:colOff>
      <xdr:row>4</xdr:row>
      <xdr:rowOff>60325</xdr:rowOff>
    </xdr:from>
    <xdr:to>
      <xdr:col>10</xdr:col>
      <xdr:colOff>189230</xdr:colOff>
      <xdr:row>8</xdr:row>
      <xdr:rowOff>172720</xdr:rowOff>
    </xdr:to>
    <xdr:sp>
      <xdr:nvSpPr>
        <xdr:cNvPr id="24" name="Rounded Rectangle 23"/>
        <xdr:cNvSpPr/>
      </xdr:nvSpPr>
      <xdr:spPr>
        <a:xfrm>
          <a:off x="4862830" y="822325"/>
          <a:ext cx="1422400" cy="87439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63500</xdr:colOff>
      <xdr:row>4</xdr:row>
      <xdr:rowOff>60325</xdr:rowOff>
    </xdr:from>
    <xdr:to>
      <xdr:col>13</xdr:col>
      <xdr:colOff>263525</xdr:colOff>
      <xdr:row>8</xdr:row>
      <xdr:rowOff>172720</xdr:rowOff>
    </xdr:to>
    <xdr:sp>
      <xdr:nvSpPr>
        <xdr:cNvPr id="25" name="Rounded Rectangle 24"/>
        <xdr:cNvSpPr/>
      </xdr:nvSpPr>
      <xdr:spPr>
        <a:xfrm>
          <a:off x="6769100" y="822325"/>
          <a:ext cx="1419225" cy="874395"/>
        </a:xfrm>
        <a:prstGeom prst="roundRect">
          <a:avLst/>
        </a:prstGeom>
        <a:solidFill>
          <a:schemeClr val="bg1">
            <a:lumMod val="7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403225</xdr:colOff>
      <xdr:row>3</xdr:row>
      <xdr:rowOff>129540</xdr:rowOff>
    </xdr:from>
    <xdr:to>
      <xdr:col>9</xdr:col>
      <xdr:colOff>459740</xdr:colOff>
      <xdr:row>5</xdr:row>
      <xdr:rowOff>100330</xdr:rowOff>
    </xdr:to>
    <xdr:sp>
      <xdr:nvSpPr>
        <xdr:cNvPr id="27" name="Oval 26"/>
        <xdr:cNvSpPr/>
      </xdr:nvSpPr>
      <xdr:spPr>
        <a:xfrm>
          <a:off x="5280025" y="701040"/>
          <a:ext cx="666115" cy="351790"/>
        </a:xfrm>
        <a:prstGeom prst="ellipse">
          <a:avLst/>
        </a:prstGeom>
        <a:solidFill>
          <a:schemeClr val="bg1"/>
        </a:solidFill>
        <a:ln w="28575" cmpd="sng">
          <a:solidFill>
            <a:schemeClr val="tx1"/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460375</xdr:colOff>
      <xdr:row>3</xdr:row>
      <xdr:rowOff>129540</xdr:rowOff>
    </xdr:from>
    <xdr:to>
      <xdr:col>12</xdr:col>
      <xdr:colOff>515620</xdr:colOff>
      <xdr:row>5</xdr:row>
      <xdr:rowOff>100330</xdr:rowOff>
    </xdr:to>
    <xdr:sp>
      <xdr:nvSpPr>
        <xdr:cNvPr id="28" name="Oval 27"/>
        <xdr:cNvSpPr/>
      </xdr:nvSpPr>
      <xdr:spPr>
        <a:xfrm>
          <a:off x="7165975" y="701040"/>
          <a:ext cx="664845" cy="351790"/>
        </a:xfrm>
        <a:prstGeom prst="ellipse">
          <a:avLst/>
        </a:prstGeom>
        <a:solidFill>
          <a:schemeClr val="bg1"/>
        </a:solidFill>
        <a:ln w="28575" cmpd="sng">
          <a:solidFill>
            <a:schemeClr val="tx1"/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241300</xdr:colOff>
      <xdr:row>3</xdr:row>
      <xdr:rowOff>129540</xdr:rowOff>
    </xdr:from>
    <xdr:to>
      <xdr:col>6</xdr:col>
      <xdr:colOff>296545</xdr:colOff>
      <xdr:row>5</xdr:row>
      <xdr:rowOff>100330</xdr:rowOff>
    </xdr:to>
    <xdr:sp>
      <xdr:nvSpPr>
        <xdr:cNvPr id="26" name="Oval 25"/>
        <xdr:cNvSpPr/>
      </xdr:nvSpPr>
      <xdr:spPr>
        <a:xfrm>
          <a:off x="3289300" y="701040"/>
          <a:ext cx="664845" cy="351790"/>
        </a:xfrm>
        <a:prstGeom prst="ellipse">
          <a:avLst/>
        </a:prstGeom>
        <a:solidFill>
          <a:schemeClr val="bg1"/>
        </a:solidFill>
        <a:ln w="28575" cmpd="sng">
          <a:solidFill>
            <a:schemeClr val="tx1"/>
          </a:solidFill>
          <a:prstDash val="solid"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438150</xdr:colOff>
      <xdr:row>3</xdr:row>
      <xdr:rowOff>166370</xdr:rowOff>
    </xdr:from>
    <xdr:to>
      <xdr:col>6</xdr:col>
      <xdr:colOff>109855</xdr:colOff>
      <xdr:row>5</xdr:row>
      <xdr:rowOff>67945</xdr:rowOff>
    </xdr:to>
    <xdr:pic>
      <xdr:nvPicPr>
        <xdr:cNvPr id="16" name="Picture 15" descr="discount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3486150" y="737870"/>
          <a:ext cx="281305" cy="282575"/>
        </a:xfrm>
        <a:prstGeom prst="rect">
          <a:avLst/>
        </a:prstGeom>
      </xdr:spPr>
    </xdr:pic>
    <xdr:clientData/>
  </xdr:twoCellAnchor>
  <xdr:twoCellAnchor editAs="oneCell">
    <xdr:from>
      <xdr:col>8</xdr:col>
      <xdr:colOff>565785</xdr:colOff>
      <xdr:row>3</xdr:row>
      <xdr:rowOff>173990</xdr:rowOff>
    </xdr:from>
    <xdr:to>
      <xdr:col>9</xdr:col>
      <xdr:colOff>223520</xdr:colOff>
      <xdr:row>5</xdr:row>
      <xdr:rowOff>64135</xdr:rowOff>
    </xdr:to>
    <xdr:pic>
      <xdr:nvPicPr>
        <xdr:cNvPr id="17" name="Picture 16" descr="income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5442585" y="745490"/>
          <a:ext cx="267335" cy="271145"/>
        </a:xfrm>
        <a:prstGeom prst="rect">
          <a:avLst/>
        </a:prstGeom>
      </xdr:spPr>
    </xdr:pic>
    <xdr:clientData/>
  </xdr:twoCellAnchor>
  <xdr:twoCellAnchor editAs="oneCell">
    <xdr:from>
      <xdr:col>12</xdr:col>
      <xdr:colOff>59055</xdr:colOff>
      <xdr:row>3</xdr:row>
      <xdr:rowOff>155575</xdr:rowOff>
    </xdr:from>
    <xdr:to>
      <xdr:col>12</xdr:col>
      <xdr:colOff>325120</xdr:colOff>
      <xdr:row>5</xdr:row>
      <xdr:rowOff>40640</xdr:rowOff>
    </xdr:to>
    <xdr:pic>
      <xdr:nvPicPr>
        <xdr:cNvPr id="19" name="Picture 18" descr="order-delivery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7374255" y="727075"/>
          <a:ext cx="266065" cy="266065"/>
        </a:xfrm>
        <a:prstGeom prst="rect">
          <a:avLst/>
        </a:prstGeom>
      </xdr:spPr>
    </xdr:pic>
    <xdr:clientData/>
  </xdr:twoCellAnchor>
  <xdr:twoCellAnchor>
    <xdr:from>
      <xdr:col>4</xdr:col>
      <xdr:colOff>513080</xdr:colOff>
      <xdr:row>5</xdr:row>
      <xdr:rowOff>136525</xdr:rowOff>
    </xdr:from>
    <xdr:to>
      <xdr:col>7</xdr:col>
      <xdr:colOff>106045</xdr:colOff>
      <xdr:row>7</xdr:row>
      <xdr:rowOff>6985</xdr:rowOff>
    </xdr:to>
    <xdr:sp>
      <xdr:nvSpPr>
        <xdr:cNvPr id="29" name="Text Box 28"/>
        <xdr:cNvSpPr txBox="1"/>
      </xdr:nvSpPr>
      <xdr:spPr>
        <a:xfrm>
          <a:off x="2951480" y="1089025"/>
          <a:ext cx="1421765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Total Costs</a:t>
          </a:r>
          <a:endParaRPr lang="en-US" sz="14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7</xdr:col>
      <xdr:colOff>603250</xdr:colOff>
      <xdr:row>5</xdr:row>
      <xdr:rowOff>160020</xdr:rowOff>
    </xdr:from>
    <xdr:to>
      <xdr:col>10</xdr:col>
      <xdr:colOff>198755</xdr:colOff>
      <xdr:row>7</xdr:row>
      <xdr:rowOff>30480</xdr:rowOff>
    </xdr:to>
    <xdr:sp>
      <xdr:nvSpPr>
        <xdr:cNvPr id="30" name="Text Box 29"/>
        <xdr:cNvSpPr txBox="1"/>
      </xdr:nvSpPr>
      <xdr:spPr>
        <a:xfrm>
          <a:off x="4870450" y="1112520"/>
          <a:ext cx="1424305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Net Profit</a:t>
          </a:r>
          <a:endParaRPr lang="en-US" sz="14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11</xdr:col>
      <xdr:colOff>52070</xdr:colOff>
      <xdr:row>5</xdr:row>
      <xdr:rowOff>128905</xdr:rowOff>
    </xdr:from>
    <xdr:to>
      <xdr:col>13</xdr:col>
      <xdr:colOff>274955</xdr:colOff>
      <xdr:row>6</xdr:row>
      <xdr:rowOff>189865</xdr:rowOff>
    </xdr:to>
    <xdr:sp>
      <xdr:nvSpPr>
        <xdr:cNvPr id="31" name="Text Box 30"/>
        <xdr:cNvSpPr txBox="1"/>
      </xdr:nvSpPr>
      <xdr:spPr>
        <a:xfrm>
          <a:off x="6757670" y="1081405"/>
          <a:ext cx="1442085" cy="2514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4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Total Orders</a:t>
          </a:r>
          <a:endParaRPr lang="en-US" sz="14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433705</xdr:colOff>
      <xdr:row>7</xdr:row>
      <xdr:rowOff>93980</xdr:rowOff>
    </xdr:from>
    <xdr:to>
      <xdr:col>4</xdr:col>
      <xdr:colOff>29845</xdr:colOff>
      <xdr:row>8</xdr:row>
      <xdr:rowOff>128270</xdr:rowOff>
    </xdr:to>
    <xdr:sp textlink="KPI!$E$6">
      <xdr:nvSpPr>
        <xdr:cNvPr id="32" name="Text Box 31"/>
        <xdr:cNvSpPr txBox="1"/>
      </xdr:nvSpPr>
      <xdr:spPr>
        <a:xfrm>
          <a:off x="1043305" y="1427480"/>
          <a:ext cx="1424940" cy="224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  <a:scene3d>
            <a:camera prst="orthographicFront"/>
            <a:lightRig rig="threePt" dir="t"/>
          </a:scene3d>
        </a:bodyPr>
        <a:p>
          <a:pPr algn="ctr"/>
          <a:fld id="{BB962C8B-B14F-4D97-AF65-F5344CB8AC3E}" type="TxLink">
            <a:rPr lang="en-US" sz="160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$1,471,645</a:t>
          </a:fld>
          <a:endParaRPr lang="en-US" sz="160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4</xdr:col>
      <xdr:colOff>521970</xdr:colOff>
      <xdr:row>7</xdr:row>
      <xdr:rowOff>93980</xdr:rowOff>
    </xdr:from>
    <xdr:to>
      <xdr:col>7</xdr:col>
      <xdr:colOff>115570</xdr:colOff>
      <xdr:row>8</xdr:row>
      <xdr:rowOff>128270</xdr:rowOff>
    </xdr:to>
    <xdr:sp textlink="KPI!$D$6">
      <xdr:nvSpPr>
        <xdr:cNvPr id="33" name="Text Box 32"/>
        <xdr:cNvSpPr txBox="1"/>
      </xdr:nvSpPr>
      <xdr:spPr>
        <a:xfrm>
          <a:off x="2960370" y="1427480"/>
          <a:ext cx="1422400" cy="224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160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$957,299</a:t>
          </a:fld>
          <a:endParaRPr lang="en-US" sz="160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7</xdr:col>
      <xdr:colOff>598805</xdr:colOff>
      <xdr:row>7</xdr:row>
      <xdr:rowOff>93980</xdr:rowOff>
    </xdr:from>
    <xdr:to>
      <xdr:col>10</xdr:col>
      <xdr:colOff>177165</xdr:colOff>
      <xdr:row>8</xdr:row>
      <xdr:rowOff>128270</xdr:rowOff>
    </xdr:to>
    <xdr:sp textlink="KPI!$F$6">
      <xdr:nvSpPr>
        <xdr:cNvPr id="34" name="Text Box 33"/>
        <xdr:cNvSpPr txBox="1"/>
      </xdr:nvSpPr>
      <xdr:spPr>
        <a:xfrm>
          <a:off x="4866005" y="1427480"/>
          <a:ext cx="1407160" cy="224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160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$514,346</a:t>
          </a:fld>
          <a:endParaRPr lang="en-US" sz="160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11</xdr:col>
      <xdr:colOff>57785</xdr:colOff>
      <xdr:row>7</xdr:row>
      <xdr:rowOff>93980</xdr:rowOff>
    </xdr:from>
    <xdr:to>
      <xdr:col>13</xdr:col>
      <xdr:colOff>273050</xdr:colOff>
      <xdr:row>8</xdr:row>
      <xdr:rowOff>128270</xdr:rowOff>
    </xdr:to>
    <xdr:sp textlink="KPI!$H$4">
      <xdr:nvSpPr>
        <xdr:cNvPr id="35" name="Text Box 34"/>
        <xdr:cNvSpPr txBox="1"/>
      </xdr:nvSpPr>
      <xdr:spPr>
        <a:xfrm>
          <a:off x="6763385" y="1427480"/>
          <a:ext cx="1434465" cy="2247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  <a:scene3d>
            <a:camera prst="orthographicFront"/>
            <a:lightRig rig="threePt" dir="t"/>
          </a:scene3d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160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555 </a:t>
          </a:fld>
          <a:endParaRPr lang="en-US" sz="1600">
            <a:ln w="22225">
              <a:solidFill>
                <a:schemeClr val="accent2"/>
              </a:solidFill>
              <a:prstDash val="solid"/>
            </a:ln>
            <a:solidFill>
              <a:schemeClr val="accent2">
                <a:lumMod val="40000"/>
                <a:lumOff val="60000"/>
              </a:schemeClr>
            </a:solidFill>
            <a:effectLst/>
          </a:endParaRPr>
        </a:p>
      </xdr:txBody>
    </xdr:sp>
    <xdr:clientData/>
  </xdr:twoCellAnchor>
  <xdr:twoCellAnchor>
    <xdr:from>
      <xdr:col>19</xdr:col>
      <xdr:colOff>440690</xdr:colOff>
      <xdr:row>7</xdr:row>
      <xdr:rowOff>21590</xdr:rowOff>
    </xdr:from>
    <xdr:to>
      <xdr:col>21</xdr:col>
      <xdr:colOff>441325</xdr:colOff>
      <xdr:row>8</xdr:row>
      <xdr:rowOff>165100</xdr:rowOff>
    </xdr:to>
    <xdr:sp>
      <xdr:nvSpPr>
        <xdr:cNvPr id="46" name="Text Box 45"/>
        <xdr:cNvSpPr txBox="1"/>
      </xdr:nvSpPr>
      <xdr:spPr>
        <a:xfrm>
          <a:off x="12023090" y="1355090"/>
          <a:ext cx="1219835" cy="334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1">
              <a:solidFill>
                <a:schemeClr val="accent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Returned</a:t>
          </a:r>
          <a:endParaRPr lang="en-US" sz="1600" b="1">
            <a:solidFill>
              <a:schemeClr val="accent2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</xdr:col>
      <xdr:colOff>301625</xdr:colOff>
      <xdr:row>0</xdr:row>
      <xdr:rowOff>166370</xdr:rowOff>
    </xdr:from>
    <xdr:to>
      <xdr:col>23</xdr:col>
      <xdr:colOff>225425</xdr:colOff>
      <xdr:row>2</xdr:row>
      <xdr:rowOff>147320</xdr:rowOff>
    </xdr:to>
    <xdr:sp>
      <xdr:nvSpPr>
        <xdr:cNvPr id="47" name="Text Box 46"/>
        <xdr:cNvSpPr txBox="1"/>
      </xdr:nvSpPr>
      <xdr:spPr>
        <a:xfrm>
          <a:off x="911225" y="166370"/>
          <a:ext cx="13335000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32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SALES ANALYTICS DASHBOARD</a:t>
          </a:r>
          <a:endParaRPr lang="en-US" sz="32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17</xdr:col>
      <xdr:colOff>334010</xdr:colOff>
      <xdr:row>5</xdr:row>
      <xdr:rowOff>62865</xdr:rowOff>
    </xdr:from>
    <xdr:to>
      <xdr:col>20</xdr:col>
      <xdr:colOff>71755</xdr:colOff>
      <xdr:row>7</xdr:row>
      <xdr:rowOff>83820</xdr:rowOff>
    </xdr:to>
    <xdr:sp>
      <xdr:nvSpPr>
        <xdr:cNvPr id="7" name="Text Box 6"/>
        <xdr:cNvSpPr txBox="1"/>
      </xdr:nvSpPr>
      <xdr:spPr>
        <a:xfrm>
          <a:off x="10697210" y="1015365"/>
          <a:ext cx="1566545" cy="4019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1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Status Orders</a:t>
          </a:r>
          <a:endParaRPr lang="en-US" sz="1600" b="1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 editAs="oneCell">
    <xdr:from>
      <xdr:col>0</xdr:col>
      <xdr:colOff>80645</xdr:colOff>
      <xdr:row>1</xdr:row>
      <xdr:rowOff>81915</xdr:rowOff>
    </xdr:from>
    <xdr:to>
      <xdr:col>1</xdr:col>
      <xdr:colOff>89535</xdr:colOff>
      <xdr:row>4</xdr:row>
      <xdr:rowOff>130175</xdr:rowOff>
    </xdr:to>
    <xdr:pic>
      <xdr:nvPicPr>
        <xdr:cNvPr id="11" name="Picture 10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80645" y="272415"/>
          <a:ext cx="618490" cy="61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97790</xdr:colOff>
      <xdr:row>1</xdr:row>
      <xdr:rowOff>66040</xdr:rowOff>
    </xdr:from>
    <xdr:to>
      <xdr:col>1</xdr:col>
      <xdr:colOff>100330</xdr:colOff>
      <xdr:row>4</xdr:row>
      <xdr:rowOff>114300</xdr:rowOff>
    </xdr:to>
    <xdr:pic>
      <xdr:nvPicPr>
        <xdr:cNvPr id="12" name="Picture 1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7790" y="256540"/>
          <a:ext cx="612140" cy="619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574675</xdr:colOff>
      <xdr:row>9</xdr:row>
      <xdr:rowOff>31750</xdr:rowOff>
    </xdr:from>
    <xdr:to>
      <xdr:col>23</xdr:col>
      <xdr:colOff>274320</xdr:colOff>
      <xdr:row>30</xdr:row>
      <xdr:rowOff>95885</xdr:rowOff>
    </xdr:to>
    <xdr:sp>
      <xdr:nvSpPr>
        <xdr:cNvPr id="36" name="Rounded Rectangle 35"/>
        <xdr:cNvSpPr/>
      </xdr:nvSpPr>
      <xdr:spPr>
        <a:xfrm>
          <a:off x="12766675" y="1746250"/>
          <a:ext cx="1528445" cy="4064635"/>
        </a:xfrm>
        <a:prstGeom prst="roundRect">
          <a:avLst>
            <a:gd name="adj" fmla="val 9859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21</xdr:col>
      <xdr:colOff>46355</xdr:colOff>
      <xdr:row>9</xdr:row>
      <xdr:rowOff>88900</xdr:rowOff>
    </xdr:from>
    <xdr:to>
      <xdr:col>23</xdr:col>
      <xdr:colOff>147955</xdr:colOff>
      <xdr:row>21</xdr:row>
      <xdr:rowOff>55880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8" name="Count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47955" y="1803400"/>
              <a:ext cx="1320800" cy="2252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21</xdr:col>
      <xdr:colOff>52705</xdr:colOff>
      <xdr:row>21</xdr:row>
      <xdr:rowOff>73660</xdr:rowOff>
    </xdr:from>
    <xdr:to>
      <xdr:col>23</xdr:col>
      <xdr:colOff>153670</xdr:colOff>
      <xdr:row>30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0" name="Categor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54305" y="4074160"/>
              <a:ext cx="1320165" cy="17297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</xdr:col>
      <xdr:colOff>256540</xdr:colOff>
      <xdr:row>9</xdr:row>
      <xdr:rowOff>109855</xdr:rowOff>
    </xdr:from>
    <xdr:to>
      <xdr:col>6</xdr:col>
      <xdr:colOff>184150</xdr:colOff>
      <xdr:row>22</xdr:row>
      <xdr:rowOff>118745</xdr:rowOff>
    </xdr:to>
    <xdr:sp>
      <xdr:nvSpPr>
        <xdr:cNvPr id="43" name="Rounded Rectangle 42"/>
        <xdr:cNvSpPr/>
      </xdr:nvSpPr>
      <xdr:spPr>
        <a:xfrm>
          <a:off x="866140" y="1824355"/>
          <a:ext cx="2975610" cy="2485390"/>
        </a:xfrm>
        <a:prstGeom prst="roundRect">
          <a:avLst>
            <a:gd name="adj" fmla="val 77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290195</xdr:colOff>
      <xdr:row>9</xdr:row>
      <xdr:rowOff>92710</xdr:rowOff>
    </xdr:from>
    <xdr:to>
      <xdr:col>14</xdr:col>
      <xdr:colOff>17145</xdr:colOff>
      <xdr:row>20</xdr:row>
      <xdr:rowOff>54610</xdr:rowOff>
    </xdr:to>
    <xdr:sp>
      <xdr:nvSpPr>
        <xdr:cNvPr id="44" name="Rounded Rectangle 43"/>
        <xdr:cNvSpPr/>
      </xdr:nvSpPr>
      <xdr:spPr>
        <a:xfrm>
          <a:off x="3947795" y="1807210"/>
          <a:ext cx="4603750" cy="2057400"/>
        </a:xfrm>
        <a:prstGeom prst="roundRect">
          <a:avLst>
            <a:gd name="adj" fmla="val 77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58420</xdr:colOff>
      <xdr:row>9</xdr:row>
      <xdr:rowOff>62230</xdr:rowOff>
    </xdr:from>
    <xdr:to>
      <xdr:col>20</xdr:col>
      <xdr:colOff>507365</xdr:colOff>
      <xdr:row>20</xdr:row>
      <xdr:rowOff>54610</xdr:rowOff>
    </xdr:to>
    <xdr:sp>
      <xdr:nvSpPr>
        <xdr:cNvPr id="51" name="Rounded Rectangle 50"/>
        <xdr:cNvSpPr/>
      </xdr:nvSpPr>
      <xdr:spPr>
        <a:xfrm>
          <a:off x="8592820" y="1776730"/>
          <a:ext cx="4106545" cy="2087880"/>
        </a:xfrm>
        <a:prstGeom prst="roundRect">
          <a:avLst>
            <a:gd name="adj" fmla="val 77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273685</xdr:colOff>
      <xdr:row>20</xdr:row>
      <xdr:rowOff>124460</xdr:rowOff>
    </xdr:from>
    <xdr:to>
      <xdr:col>14</xdr:col>
      <xdr:colOff>17145</xdr:colOff>
      <xdr:row>30</xdr:row>
      <xdr:rowOff>102870</xdr:rowOff>
    </xdr:to>
    <xdr:sp>
      <xdr:nvSpPr>
        <xdr:cNvPr id="52" name="Rounded Rectangle 51"/>
        <xdr:cNvSpPr/>
      </xdr:nvSpPr>
      <xdr:spPr>
        <a:xfrm>
          <a:off x="3931285" y="3934460"/>
          <a:ext cx="4620260" cy="1883410"/>
        </a:xfrm>
        <a:prstGeom prst="roundRect">
          <a:avLst>
            <a:gd name="adj" fmla="val 77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14</xdr:col>
      <xdr:colOff>58420</xdr:colOff>
      <xdr:row>20</xdr:row>
      <xdr:rowOff>124460</xdr:rowOff>
    </xdr:from>
    <xdr:to>
      <xdr:col>20</xdr:col>
      <xdr:colOff>499110</xdr:colOff>
      <xdr:row>30</xdr:row>
      <xdr:rowOff>102870</xdr:rowOff>
    </xdr:to>
    <xdr:sp>
      <xdr:nvSpPr>
        <xdr:cNvPr id="53" name="Rounded Rectangle 52"/>
        <xdr:cNvSpPr/>
      </xdr:nvSpPr>
      <xdr:spPr>
        <a:xfrm>
          <a:off x="8592820" y="3934460"/>
          <a:ext cx="4098290" cy="1883410"/>
        </a:xfrm>
        <a:prstGeom prst="roundRect">
          <a:avLst>
            <a:gd name="adj" fmla="val 77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318770</xdr:colOff>
      <xdr:row>15</xdr:row>
      <xdr:rowOff>149225</xdr:rowOff>
    </xdr:from>
    <xdr:to>
      <xdr:col>6</xdr:col>
      <xdr:colOff>110490</xdr:colOff>
      <xdr:row>22</xdr:row>
      <xdr:rowOff>51435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1" name="Month 5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5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28370" y="3006725"/>
              <a:ext cx="2839720" cy="123571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321310</xdr:colOff>
      <xdr:row>10</xdr:row>
      <xdr:rowOff>40005</xdr:rowOff>
    </xdr:from>
    <xdr:to>
      <xdr:col>3</xdr:col>
      <xdr:colOff>322580</xdr:colOff>
      <xdr:row>15</xdr:row>
      <xdr:rowOff>88900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8" name="Year 3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3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0910" y="1945005"/>
              <a:ext cx="1220470" cy="10013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3</xdr:col>
      <xdr:colOff>414655</xdr:colOff>
      <xdr:row>10</xdr:row>
      <xdr:rowOff>44450</xdr:rowOff>
    </xdr:from>
    <xdr:to>
      <xdr:col>6</xdr:col>
      <xdr:colOff>104775</xdr:colOff>
      <xdr:row>15</xdr:row>
      <xdr:rowOff>81280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9" name="Statu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u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43455" y="1949450"/>
              <a:ext cx="1518920" cy="9893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14</xdr:col>
      <xdr:colOff>113665</xdr:colOff>
      <xdr:row>3</xdr:row>
      <xdr:rowOff>106680</xdr:rowOff>
    </xdr:from>
    <xdr:to>
      <xdr:col>16</xdr:col>
      <xdr:colOff>505460</xdr:colOff>
      <xdr:row>8</xdr:row>
      <xdr:rowOff>130175</xdr:rowOff>
    </xdr:to>
    <xdr:graphicFrame>
      <xdr:nvGraphicFramePr>
        <xdr:cNvPr id="50" name="Chart 49"/>
        <xdr:cNvGraphicFramePr/>
      </xdr:nvGraphicFramePr>
      <xdr:xfrm>
        <a:off x="8648065" y="678180"/>
        <a:ext cx="1610995" cy="975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575945</xdr:colOff>
      <xdr:row>3</xdr:row>
      <xdr:rowOff>140335</xdr:rowOff>
    </xdr:from>
    <xdr:to>
      <xdr:col>17</xdr:col>
      <xdr:colOff>576580</xdr:colOff>
      <xdr:row>5</xdr:row>
      <xdr:rowOff>93345</xdr:rowOff>
    </xdr:to>
    <xdr:sp>
      <xdr:nvSpPr>
        <xdr:cNvPr id="45" name="Text Box 44"/>
        <xdr:cNvSpPr txBox="1"/>
      </xdr:nvSpPr>
      <xdr:spPr>
        <a:xfrm>
          <a:off x="9719945" y="711835"/>
          <a:ext cx="1219835" cy="3340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600" b="1">
              <a:solidFill>
                <a:schemeClr val="accent6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Completed</a:t>
          </a:r>
          <a:endParaRPr lang="en-US" sz="1600" b="1">
            <a:solidFill>
              <a:schemeClr val="accent6">
                <a:lumMod val="7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14</xdr:col>
      <xdr:colOff>482600</xdr:colOff>
      <xdr:row>5</xdr:row>
      <xdr:rowOff>100330</xdr:rowOff>
    </xdr:from>
    <xdr:to>
      <xdr:col>16</xdr:col>
      <xdr:colOff>78740</xdr:colOff>
      <xdr:row>7</xdr:row>
      <xdr:rowOff>45085</xdr:rowOff>
    </xdr:to>
    <xdr:sp textlink="KPI!$I$10">
      <xdr:nvSpPr>
        <xdr:cNvPr id="57" name="Text Box 56"/>
        <xdr:cNvSpPr txBox="1"/>
      </xdr:nvSpPr>
      <xdr:spPr>
        <a:xfrm>
          <a:off x="9017000" y="1052830"/>
          <a:ext cx="815340" cy="3257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2000" b="1">
              <a:solidFill>
                <a:schemeClr val="accent6">
                  <a:lumMod val="75000"/>
                </a:schemeClr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52%</a:t>
          </a:fld>
          <a:endParaRPr lang="en-US" sz="2000" b="1">
            <a:solidFill>
              <a:schemeClr val="accent6">
                <a:lumMod val="75000"/>
              </a:schemeClr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20</xdr:col>
      <xdr:colOff>471170</xdr:colOff>
      <xdr:row>3</xdr:row>
      <xdr:rowOff>138430</xdr:rowOff>
    </xdr:from>
    <xdr:to>
      <xdr:col>23</xdr:col>
      <xdr:colOff>253365</xdr:colOff>
      <xdr:row>8</xdr:row>
      <xdr:rowOff>161925</xdr:rowOff>
    </xdr:to>
    <xdr:graphicFrame>
      <xdr:nvGraphicFramePr>
        <xdr:cNvPr id="58" name="Chart 57"/>
        <xdr:cNvGraphicFramePr/>
      </xdr:nvGraphicFramePr>
      <xdr:xfrm>
        <a:off x="12663170" y="709930"/>
        <a:ext cx="1610995" cy="9759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306070</xdr:colOff>
      <xdr:row>5</xdr:row>
      <xdr:rowOff>77470</xdr:rowOff>
    </xdr:from>
    <xdr:to>
      <xdr:col>22</xdr:col>
      <xdr:colOff>553720</xdr:colOff>
      <xdr:row>7</xdr:row>
      <xdr:rowOff>38100</xdr:rowOff>
    </xdr:to>
    <xdr:sp textlink="KPI!$I$11">
      <xdr:nvSpPr>
        <xdr:cNvPr id="59" name="Text Box 58"/>
        <xdr:cNvSpPr txBox="1"/>
      </xdr:nvSpPr>
      <xdr:spPr>
        <a:xfrm>
          <a:off x="13107670" y="1029970"/>
          <a:ext cx="857250" cy="341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fld id="{BB962C8B-B14F-4D97-AF65-F5344CB8AC3E}" type="TxLink">
            <a:rPr lang="en-US" sz="2000" b="1">
              <a:solidFill>
                <a:schemeClr val="accent2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48%</a:t>
          </a:fld>
          <a:endParaRPr lang="en-US" sz="2000" b="1">
            <a:solidFill>
              <a:schemeClr val="accent2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</a:endParaRPr>
        </a:p>
      </xdr:txBody>
    </xdr:sp>
    <xdr:clientData/>
  </xdr:twoCellAnchor>
  <xdr:twoCellAnchor>
    <xdr:from>
      <xdr:col>6</xdr:col>
      <xdr:colOff>464185</xdr:colOff>
      <xdr:row>9</xdr:row>
      <xdr:rowOff>177165</xdr:rowOff>
    </xdr:from>
    <xdr:to>
      <xdr:col>13</xdr:col>
      <xdr:colOff>546735</xdr:colOff>
      <xdr:row>20</xdr:row>
      <xdr:rowOff>14605</xdr:rowOff>
    </xdr:to>
    <xdr:graphicFrame>
      <xdr:nvGraphicFramePr>
        <xdr:cNvPr id="61" name="Chart 60"/>
        <xdr:cNvGraphicFramePr/>
      </xdr:nvGraphicFramePr>
      <xdr:xfrm>
        <a:off x="4121785" y="1891665"/>
        <a:ext cx="4349750" cy="1932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198120</xdr:colOff>
      <xdr:row>9</xdr:row>
      <xdr:rowOff>161925</xdr:rowOff>
    </xdr:from>
    <xdr:to>
      <xdr:col>20</xdr:col>
      <xdr:colOff>403860</xdr:colOff>
      <xdr:row>19</xdr:row>
      <xdr:rowOff>166370</xdr:rowOff>
    </xdr:to>
    <xdr:graphicFrame>
      <xdr:nvGraphicFramePr>
        <xdr:cNvPr id="63" name="Chart 62"/>
        <xdr:cNvGraphicFramePr/>
      </xdr:nvGraphicFramePr>
      <xdr:xfrm>
        <a:off x="8732520" y="1876425"/>
        <a:ext cx="3863340" cy="1909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422275</xdr:colOff>
      <xdr:row>20</xdr:row>
      <xdr:rowOff>154305</xdr:rowOff>
    </xdr:from>
    <xdr:to>
      <xdr:col>13</xdr:col>
      <xdr:colOff>508635</xdr:colOff>
      <xdr:row>30</xdr:row>
      <xdr:rowOff>57150</xdr:rowOff>
    </xdr:to>
    <xdr:graphicFrame>
      <xdr:nvGraphicFramePr>
        <xdr:cNvPr id="65" name="Chart 64"/>
        <xdr:cNvGraphicFramePr/>
      </xdr:nvGraphicFramePr>
      <xdr:xfrm>
        <a:off x="4079875" y="3964305"/>
        <a:ext cx="4353560" cy="18078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14</xdr:col>
      <xdr:colOff>172085</xdr:colOff>
      <xdr:row>20</xdr:row>
      <xdr:rowOff>161290</xdr:rowOff>
    </xdr:from>
    <xdr:to>
      <xdr:col>20</xdr:col>
      <xdr:colOff>410210</xdr:colOff>
      <xdr:row>30</xdr:row>
      <xdr:rowOff>6985</xdr:rowOff>
    </xdr:to>
    <xdr:graphicFrame>
      <xdr:nvGraphicFramePr>
        <xdr:cNvPr id="66" name="Chart 65"/>
        <xdr:cNvGraphicFramePr/>
      </xdr:nvGraphicFramePr>
      <xdr:xfrm>
        <a:off x="8706485" y="3971290"/>
        <a:ext cx="3895725" cy="1750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248285</xdr:colOff>
      <xdr:row>22</xdr:row>
      <xdr:rowOff>149225</xdr:rowOff>
    </xdr:from>
    <xdr:to>
      <xdr:col>6</xdr:col>
      <xdr:colOff>175895</xdr:colOff>
      <xdr:row>30</xdr:row>
      <xdr:rowOff>111125</xdr:rowOff>
    </xdr:to>
    <xdr:sp>
      <xdr:nvSpPr>
        <xdr:cNvPr id="67" name="Rounded Rectangle 66"/>
        <xdr:cNvSpPr/>
      </xdr:nvSpPr>
      <xdr:spPr>
        <a:xfrm>
          <a:off x="857885" y="4340225"/>
          <a:ext cx="2975610" cy="1485900"/>
        </a:xfrm>
        <a:prstGeom prst="roundRect">
          <a:avLst>
            <a:gd name="adj" fmla="val 7724"/>
          </a:avLst>
        </a:prstGeom>
        <a:solidFill>
          <a:schemeClr val="bg1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356235</xdr:colOff>
      <xdr:row>22</xdr:row>
      <xdr:rowOff>164465</xdr:rowOff>
    </xdr:from>
    <xdr:to>
      <xdr:col>6</xdr:col>
      <xdr:colOff>58420</xdr:colOff>
      <xdr:row>30</xdr:row>
      <xdr:rowOff>66675</xdr:rowOff>
    </xdr:to>
    <xdr:graphicFrame>
      <xdr:nvGraphicFramePr>
        <xdr:cNvPr id="69" name="Chart 68"/>
        <xdr:cNvGraphicFramePr/>
      </xdr:nvGraphicFramePr>
      <xdr:xfrm>
        <a:off x="965835" y="4355465"/>
        <a:ext cx="2750185" cy="1426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728.4548611111" refreshedBy="dangv" recordCount="555">
  <cacheSource type="worksheet">
    <worksheetSource name="Table1"/>
  </cacheSource>
  <cacheFields count="18">
    <cacheField name="Order ID" numFmtId="0">
      <sharedItems containsSemiMixedTypes="0" containsString="0" containsNumber="1" containsInteger="1" minValue="1" maxValue="555" count="55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</sharedItems>
    </cacheField>
    <cacheField name="Customer Name" numFmtId="0">
      <sharedItems count="499">
        <s v="Allison Hill"/>
        <s v="Lance Hoffman"/>
        <s v="Brent Abbott"/>
        <s v="Edward Fuller"/>
        <s v="Melinda Jones"/>
        <s v="Andrew Stewart"/>
        <s v="Nicole Patterson"/>
        <s v="Anthony Rodriguez"/>
        <s v="Shannon Smith"/>
        <s v="Pamela Romero"/>
        <s v="Tammy Sellers"/>
        <s v="Joseph Obrien"/>
        <s v="Austin Smith"/>
        <s v="David Caldwell"/>
        <s v="Matthew Gomez"/>
        <s v="Maria Brown"/>
        <s v="Clifford Ford"/>
        <s v="Tammy Allison"/>
        <s v="Rachel Gibson"/>
        <s v="Lauren Daniels"/>
        <s v="Amanda Miller"/>
        <s v="Michael Evans"/>
        <s v="Angel Lewis MD"/>
        <s v="Joshua Turner"/>
        <s v="Douglas Clark"/>
        <s v="Kimberly Davenport"/>
        <s v="Richard Rodriguez"/>
        <s v="Matthew Ross"/>
        <s v="Victoria Johnson"/>
        <s v="Stephanie Lee"/>
        <s v="Benjamin Beck"/>
        <s v="Stephanie Gilbert"/>
        <s v="Jeffrey Carpenter"/>
        <s v="Curtis Johnson"/>
        <s v="Michael Snyder"/>
        <s v="Melissa Marshall"/>
        <s v="Michelle Wagner"/>
        <s v="Sara Ramirez"/>
        <s v="George Orozco"/>
        <s v="Joshua Perry"/>
        <s v="Aaron Bell"/>
        <s v="Stephanie Freeman"/>
        <s v="Rebecca Ramsey"/>
        <s v="Mary Miller"/>
        <s v="Andre Wright"/>
        <s v="Jeffrey Wood"/>
        <s v="Samuel Rivas"/>
        <s v="Daniel Salinas"/>
        <s v="Michael West"/>
        <s v="Elizabeth Ward"/>
        <s v="Kristen Terry"/>
        <s v="David Grant"/>
        <s v="Kevin Patterson"/>
        <s v="Juan Moore"/>
        <s v="Dwayne Campbell"/>
        <s v="Samantha Morse"/>
        <s v="Kathryn Snyder"/>
        <s v="Alicia Hubbard"/>
        <s v="Tanya Kim"/>
        <s v="Bruce Collier"/>
        <s v="Kimberly Gibson"/>
        <s v="Reginald Williams"/>
        <s v="Amanda Shaw"/>
        <s v="Alexis Thomas"/>
        <s v="Sarah Villarreal"/>
        <s v="Cynthia Cohen"/>
        <s v="Michele Garcia"/>
        <s v="Joel King"/>
        <s v="Brooke Alexander"/>
        <s v="Ann Phillips"/>
        <s v="Richard Smith"/>
        <s v="David Johnson"/>
        <s v="Elizabeth Ortiz"/>
        <s v="Teresa Ramirez"/>
        <s v="Michael Stephens"/>
        <s v="Kristen Willis"/>
        <s v="Rebecca Rodriguez"/>
        <s v="Jessica Rodriguez DDS"/>
        <s v="Donald Schultz"/>
        <s v="Emily Edwards"/>
        <s v="Anna Davis"/>
        <s v="Jordan Moore"/>
        <s v="Phillip Andrews"/>
        <s v="Christopher Park"/>
        <s v="Andrea Figueroa"/>
        <s v="Karla Ramos"/>
        <s v="Michael Watkins"/>
        <s v="Eric Clark"/>
        <s v="Thomas Atkins"/>
        <s v="Alex Nguyen"/>
        <s v="Kelly Foster"/>
        <s v="Kerry Lee"/>
        <s v="Rebecca Vargas"/>
        <s v="John Hernandez"/>
        <s v="Katelyn Perez"/>
        <s v="George Miranda"/>
        <s v="Jackson Ball"/>
        <s v="Vincent Mueller"/>
        <s v="Tracy Montoya"/>
        <s v="Phillip Nelson"/>
        <s v="Jonathan Young"/>
        <s v="Howard Norman"/>
        <s v="Stephanie Hughes"/>
        <s v="Samantha Gardner"/>
        <s v="William Gould"/>
        <s v="Laura Moreno"/>
        <s v="Kathryn Hughes"/>
        <s v="Benjamin Thompson"/>
        <s v="Betty Shaw"/>
        <s v="Todd Jacobson"/>
        <s v="Martin Vargas"/>
        <s v="Travis Wise"/>
        <s v="Stephen Gardner"/>
        <s v="Jesse Barker"/>
        <s v="James Gilbert"/>
        <s v="Shawn Jimenez"/>
        <s v="Kyle Cameron"/>
        <s v="Monica Gallagher"/>
        <s v="Brent Brooks"/>
        <s v="Brenda Velazquez"/>
        <s v="Katie Hicks"/>
        <s v="Veronica Silva"/>
        <s v="Michelle Hampton"/>
        <s v="Ashley Smith"/>
        <s v="Gloria Gomez"/>
        <s v="Courtney Dudley"/>
        <s v="Timothy Pope"/>
        <s v="Tina Ballard"/>
        <s v="Anthony Stein"/>
        <s v="Matthew Velez"/>
        <s v="Alexandra Bradley"/>
        <s v="Nicole Thompson"/>
        <s v="Stacy Carrillo"/>
        <s v="Justin Brown"/>
        <s v="Steven Griffin Jr."/>
        <s v="Aaron Robinson"/>
        <s v="Jason Mack"/>
        <s v="Michael Stanley"/>
        <s v="Julie Ball"/>
        <s v="Donald Pineda"/>
        <s v="Jill Powers"/>
        <s v="Donna Cabrera"/>
        <s v="Jason Hernandez"/>
        <s v="Michael Shaffer"/>
        <s v="Kristin Mendoza"/>
        <s v="Jose Crawford"/>
        <s v="Connie Thomas"/>
        <s v="Robert Jackson"/>
        <s v="Kelly Combs"/>
        <s v="Antonio Little"/>
        <s v="James Tran"/>
        <s v="Tamara Hall"/>
        <s v="Jennifer Ayala"/>
        <s v="Kevin James"/>
        <s v="Derrick Adams"/>
        <s v="Michelle Simpson"/>
        <s v="Scott Alexander"/>
        <s v="Ernest Oconnell"/>
        <s v="Randall Johnson"/>
        <s v="Ryan Pope"/>
        <s v="Jay Bennett"/>
        <s v="Lonnie Hart"/>
        <s v="Eric Patrick"/>
        <s v="Rhonda Brown"/>
        <s v="Emily Price"/>
        <s v="Jill Jackson"/>
        <s v="Ashley Wilson"/>
        <s v="Ashley Greer PhD"/>
        <s v="Charles Clark"/>
        <s v="Brandi Thomas"/>
        <s v="Mark Burton"/>
        <s v="Paul Neal"/>
        <s v="Raymond Oconnor"/>
        <s v="Aaron Rubio"/>
        <s v="Steven Martin"/>
        <s v="Jennifer Anderson MD"/>
        <s v="Emily Taylor"/>
        <s v="Matthew Bowers"/>
        <s v="Samantha Green"/>
        <s v="Jesse Ward"/>
        <s v="Tyler Johnson"/>
        <s v="Patricia Collins"/>
        <s v="Jacob Bonilla"/>
        <s v="Anthony Shea DDS"/>
        <s v="Kathy Walsh"/>
        <s v="Cynthia Green"/>
        <s v="Melissa Williams"/>
        <s v="Anthony Evans"/>
        <s v="Antonio Norman"/>
        <s v="Kenneth Underwood"/>
        <s v="Danielle Phillips"/>
        <s v="Curtis Wilkerson"/>
        <s v="Kathryn Price"/>
        <s v="Kevin Hall"/>
        <s v="Kristy Hart"/>
        <s v="Joseph Smith"/>
        <s v="Sarah Valencia"/>
        <s v="Patricia Bradley"/>
        <s v="William Jackson"/>
        <s v="Michelle Williams"/>
        <s v="Fernando Lynn"/>
        <s v="Lisa Webb"/>
        <s v="Jennifer Spencer"/>
        <s v="Sara Hernandez"/>
        <s v="Steven Baker"/>
        <s v="Dennis Marshall"/>
        <s v="Cynthia Evans"/>
        <s v="Beth Henderson"/>
        <s v="Thomas Sloan"/>
        <s v="Kara Jackson"/>
        <s v="Steve Rivera"/>
        <s v="Caitlin Collins"/>
        <s v="Corey Whitaker"/>
        <s v="Madison Martinez"/>
        <s v="Penny Lewis"/>
        <s v="Carlos Thompson"/>
        <s v="James Bailey"/>
        <s v="Brian Hunt"/>
        <s v="Sarah Pittman"/>
        <s v="Courtney Walker"/>
        <s v="Edward York"/>
        <s v="Steve Mason"/>
        <s v="Penny Anderson"/>
        <s v="Joseph Cross"/>
        <s v="Shawn Collins"/>
        <s v="Joy Meyer"/>
        <s v="Alex Wagner"/>
        <s v="Martha Smith"/>
        <s v="Matthew Bates"/>
        <s v="Autumn Wilson"/>
        <s v="Michael Meadows"/>
        <s v="Sarah Ward"/>
        <s v="Charles Holland"/>
        <s v="Robert White"/>
        <s v="Karen Fisher"/>
        <s v="Jason Williams"/>
        <s v="Vanessa Santiago"/>
        <s v="Erica Rivera"/>
        <s v="Alicia Powell"/>
        <s v="Brian Prince"/>
        <s v="Janice Petty"/>
        <s v="Nicole Evans"/>
        <s v="Anthony Adams"/>
        <s v="Richard Jennings"/>
        <s v="Douglas Baker"/>
        <s v="Michael Fox"/>
        <s v="Lisa Oliver"/>
        <s v="Bradley Davis"/>
        <s v="Ronald Johns"/>
        <s v="Alan Nunez"/>
        <s v="Daniel Davenport"/>
        <s v="Angel Powers"/>
        <s v="Ian Frazier"/>
        <s v="Matthew Miller"/>
        <s v="Angela Jones"/>
        <s v="Sarah Drake"/>
        <s v="Sierra Williams"/>
        <s v="Deborah Stephens"/>
        <s v="Brenda Martin"/>
        <s v="Gary Wilson"/>
        <s v="Alison Williams"/>
        <s v="Rebecca Hoover"/>
        <s v="Joseph Blankenship"/>
        <s v="Robert Velez"/>
        <s v="Kimberly Scott"/>
        <s v="Wendy Sanders"/>
        <s v="Eric Cooper"/>
        <s v="Jessica Harris"/>
        <s v="Lisa Craig"/>
        <s v="Penny Gomez MD"/>
        <s v="Hannah Richmond"/>
        <s v="Debbie Russell"/>
        <s v="Judy Murray"/>
        <s v="Jennifer Gomez"/>
        <s v="Hayden Shannon"/>
        <s v="Nicolas Salas II"/>
        <s v="Katherine Joyce"/>
        <s v="Alexandra Clark"/>
        <s v="Jonathan Clark"/>
        <s v="Adam Fisher"/>
        <s v="Jason Bell"/>
        <s v="Greg Edwards"/>
        <s v="Mary Shepard"/>
        <s v="Cameron Rose"/>
        <s v="Kimberly Taylor"/>
        <s v="Sarah Cooper"/>
        <s v="Ralph Yates"/>
        <s v="Connie Miller"/>
        <s v="Jason Floyd"/>
        <s v="Tiffany Brown"/>
        <s v="Sandra Martinez"/>
        <s v="Dawn Little"/>
        <s v="Heather Taylor"/>
        <s v="Gregory Oconnor"/>
        <s v="Cynthia Le"/>
        <s v="Douglas Ortiz"/>
        <s v="Beverly Russo"/>
        <s v="Amy Grant"/>
        <s v="Maurice Andrade"/>
        <s v="David Gardner"/>
        <s v="Andrew Mitchell"/>
        <s v="Rodney Norris"/>
        <s v="Jacob Perkins"/>
        <s v="Jessica Conrad"/>
        <s v="Caitlin Henderson"/>
        <s v="Victoria Wyatt"/>
        <s v="Matthew Foster"/>
        <s v="David Bradley"/>
        <s v="Tyler Miller"/>
        <s v="Taylor Mathis Jr."/>
        <s v="Candice Ramos"/>
        <s v="Christine Wright"/>
        <s v="Allison Doyle"/>
        <s v="Meghan Anthony"/>
        <s v="Jason Powell"/>
        <s v="Rebecca Moyer"/>
        <s v="Daniel Murphy"/>
        <s v="Paul Williams"/>
        <s v="Pamela Jackson"/>
        <s v="Miguel Jones"/>
        <s v="Jack Snow"/>
        <s v="Robert Medina"/>
        <s v="Cheryl Allen"/>
        <s v="Joseph Coleman"/>
        <s v="Nathan Stewart"/>
        <s v="Scott Wilson"/>
        <s v="Regina Gonzalez"/>
        <s v="Sydney White"/>
        <s v="Frank Garcia"/>
        <s v="David Wilson"/>
        <s v="Joseph Dean"/>
        <s v="Emily Smith"/>
        <s v="Kristen Reyes"/>
        <s v="Diane Evans"/>
        <s v="Joseph Knight"/>
        <s v="Christina Cruz"/>
        <s v="Michael Johnson"/>
        <s v="Tanner Mitchell DDS"/>
        <s v="Patricia Becker"/>
        <s v="Susan Rivas"/>
        <s v="Regina Mcdonald"/>
        <s v="Jesse Santiago"/>
        <s v="Samantha Davis"/>
        <s v="Cameron Fisher"/>
        <s v="Richard Camacho"/>
        <s v="Larry Garcia"/>
        <s v="Meagan Jenkins"/>
        <s v="Paula Bradley"/>
        <s v="Crystal Hansen"/>
        <s v="Craig Morrison"/>
        <s v="Sonia Day"/>
        <s v="Dustin Newman"/>
        <s v="Kelly Bishop MD"/>
        <s v="Rachel Holland"/>
        <s v="Felicia Aguilar"/>
        <s v="Meagan Calderon"/>
        <s v="Kaitlyn Guerra"/>
        <s v="Ruben Dunn"/>
        <s v="Jason Bauer"/>
        <s v="Lynn Andrews"/>
        <s v="Heather Ashley"/>
        <s v="Haley Quinn"/>
        <s v="Catherine Taylor"/>
        <s v="Emily Collins"/>
        <s v="Mitchell Jackson"/>
        <s v="Jessica Martinez"/>
        <s v="Michelle Pierce"/>
        <s v="William Conner"/>
        <s v="Ana Sanders"/>
        <s v="Evan Jones"/>
        <s v="Emma Travis"/>
        <s v="Emma Owens"/>
        <s v="Dylan Hughes"/>
        <s v="Andrew Williams"/>
        <s v="Reginald Knapp"/>
        <s v="Mary Burgess"/>
        <s v="Brooke Delgado"/>
        <s v="Casey Gillespie"/>
        <s v="Corey Rodriguez"/>
        <s v="Cathy Taylor"/>
        <s v="Tiffany Turner"/>
        <s v="Michael Durham"/>
        <s v="Donald Hawkins"/>
        <s v="Sarah Davis"/>
        <s v="Autumn Key"/>
        <s v="Kristen Rowe"/>
        <s v="Kelly Sanchez"/>
        <s v="Alan Bowen"/>
        <s v="Susan Rodriguez"/>
        <s v="Tyler Stevens"/>
        <s v="Amanda Mcfarland"/>
        <s v="Tanya Evans"/>
        <s v="Valerie Brown"/>
        <s v="Richard Moore"/>
        <s v="Philip Garcia"/>
        <s v="Rachel Shields"/>
        <s v="Douglas Hartman"/>
        <s v="Sheila Barnes"/>
        <s v="Daniel Burgess"/>
        <s v="Thomas Miller"/>
        <s v="Christopher Castro"/>
        <s v="Jessica Johnson"/>
        <s v="Michael Mcbride"/>
        <s v="Jennifer Taylor"/>
        <s v="Maria Cooke"/>
        <s v="Kari Lee"/>
        <s v="Xavier Rowe"/>
        <s v="Tiffany Robertson"/>
        <s v="Samantha Simpson"/>
        <s v="Rachel Shannon"/>
        <s v="Brandon Lewis"/>
        <s v="Edwin Reyes"/>
        <s v="Lisa Ramos"/>
        <s v="Peggy Vaughn"/>
        <s v="Bonnie Valencia"/>
        <s v="Austin Baker"/>
        <s v="James Davidson"/>
        <s v="Kevin Hines"/>
        <s v="Lee Parker"/>
        <s v="Patricia Johnson"/>
        <s v="Megan Wilson"/>
        <s v="Roger Duncan"/>
        <s v="April Sandoval"/>
        <s v="Dillon Jones"/>
        <s v="Bryan Howard"/>
        <s v="Angela Osborn"/>
        <s v="Daniel Lopez"/>
        <s v="Vickie Price"/>
        <s v="Morgan Kim"/>
        <s v="Kevin Thompson"/>
        <s v="Heather Bennett"/>
        <s v="Karen Davis"/>
        <s v="Leah Spencer"/>
        <s v="Lisa Martinez"/>
        <s v="Lisa Mills"/>
        <s v="Traci Garcia"/>
        <s v="Ryan Garrison"/>
        <s v="Ann Alexander"/>
        <s v="Hailey Monroe"/>
        <s v="Donald Nguyen"/>
        <s v="Cynthia Brown"/>
        <s v="Jason Price"/>
        <s v="William Orozco"/>
        <s v="Christopher Walters"/>
        <s v="Katherine Christensen MD"/>
        <s v="Elizabeth Williams"/>
        <s v="Ashley Scott"/>
        <s v="Meghan White"/>
        <s v="Michael Cruz"/>
        <s v="David Stevens"/>
        <s v="Heidi Brown"/>
        <s v="Peter Walker"/>
        <s v="Levi Lopez"/>
        <s v="Peter Williams"/>
        <s v="Jessica Richards"/>
        <s v="Tammy Anderson"/>
        <s v="Stephanie Ferguson"/>
        <s v="Ashley Parrish"/>
        <s v="Kimberly Morrison"/>
        <s v="Timothy Gilbert"/>
        <s v="Erin Carter"/>
        <s v="Jaime Lang"/>
        <s v="Amanda Jones"/>
        <s v="Elizabeth Miller"/>
        <s v="Joseph Taylor"/>
        <s v="Traci Camacho"/>
        <s v="Kenneth Long"/>
        <s v="Michael Young"/>
        <s v="Matthew Steele"/>
        <s v="Reginald Diaz"/>
        <s v="Amanda Juarez"/>
        <s v="Courtney Sullivan"/>
        <s v="Linda Elliott"/>
        <s v="Sherry Schmidt"/>
        <s v="Jacqueline Williams"/>
        <s v="Brian Simmons"/>
        <s v="Richard Avery"/>
        <s v="Abigail Davis"/>
        <s v="Andrew Cruz"/>
        <s v="Laura Benson"/>
        <s v="Pamela Weaver"/>
        <s v="Robert Mendoza"/>
        <s v="Veronica Parks"/>
        <s v="Robert Woods"/>
        <s v="Jane Mitchell"/>
        <s v="Teresa Adkins"/>
        <s v="Randy Warren"/>
        <s v="Brandon Parker"/>
        <s v="Mark Williamson"/>
        <s v="Joseph Lopez"/>
        <s v="Ray Boyd"/>
        <s v="Donald Wilson"/>
        <s v="Jonathan Parks"/>
        <s v="Ashley Freeman"/>
        <s v="Dawn Diaz"/>
        <s v="Morgan Davenport"/>
        <s v="Theresa Hansen"/>
        <s v="Krista Shea"/>
        <s v="Rebecca Thompson"/>
      </sharedItems>
    </cacheField>
    <cacheField name="Product Category" numFmtId="0">
      <sharedItems count="5">
        <s v="Electronics"/>
        <s v="Books"/>
        <s v="Apparel"/>
        <s v="Groceries"/>
        <s v="Home Decor"/>
      </sharedItems>
    </cacheField>
    <cacheField name="Product Name" numFmtId="0">
      <sharedItems count="25">
        <s v="Smartphone"/>
        <s v="Fiction"/>
        <s v="Sneakers"/>
        <s v="Cereal"/>
        <s v="Headphones"/>
        <s v="Vase"/>
        <s v="Camera"/>
        <s v="Milk"/>
        <s v="T-Shirt"/>
        <s v="Curtains"/>
        <s v="Children's Book"/>
        <s v="Wall Art"/>
        <s v="Dress"/>
        <s v="Jeans"/>
        <s v="Biography"/>
        <s v="Laptop"/>
        <s v="Cookbook"/>
        <s v="Non-Fiction"/>
        <s v="Juice"/>
        <s v="Table Lamp"/>
        <s v="Cushion"/>
        <s v="Jacket"/>
        <s v="Tablet"/>
        <s v="Pasta"/>
        <s v="Rice"/>
      </sharedItems>
    </cacheField>
    <cacheField name="Order Date" numFmtId="180">
      <sharedItems containsSemiMixedTypes="0" containsString="0" containsNonDate="0" containsDate="1" minDate="2024-01-01T00:00:00" maxDate="2025-12-28T00:00:00" count="389">
        <d v="2024-05-20T00:00:00"/>
        <d v="2024-10-29T00:00:00"/>
        <d v="2024-10-28T00:00:00"/>
        <d v="2024-05-22T00:00:00"/>
        <d v="2024-10-01T00:00:00"/>
        <d v="2024-07-04T00:00:00"/>
        <d v="2024-03-24T00:00:00"/>
        <d v="2024-11-21T00:00:00"/>
        <d v="2024-05-18T00:00:00"/>
        <d v="2024-06-10T00:00:00"/>
        <d v="2024-12-01T00:00:00"/>
        <d v="2024-03-19T00:00:00"/>
        <d v="2024-07-14T00:00:00"/>
        <d v="2024-12-15T00:00:00"/>
        <d v="2024-03-21T00:00:00"/>
        <d v="2024-02-24T00:00:00"/>
        <d v="2024-07-10T00:00:00"/>
        <d v="2024-09-07T00:00:00"/>
        <d v="2024-10-17T00:00:00"/>
        <d v="2024-08-04T00:00:00"/>
        <d v="2024-12-09T00:00:00"/>
        <d v="2024-02-02T00:00:00"/>
        <d v="2024-01-04T00:00:00"/>
        <d v="2024-06-18T00:00:00"/>
        <d v="2024-08-27T00:00:00"/>
        <d v="2024-01-26T00:00:00"/>
        <d v="2024-09-05T00:00:00"/>
        <d v="2024-12-04T00:00:00"/>
        <d v="2024-10-04T00:00:00"/>
        <d v="2024-09-14T00:00:00"/>
        <d v="2024-05-06T00:00:00"/>
        <d v="2024-10-16T00:00:00"/>
        <d v="2024-01-05T00:00:00"/>
        <d v="2024-09-16T00:00:00"/>
        <d v="2024-12-07T00:00:00"/>
        <d v="2024-04-14T00:00:00"/>
        <d v="2024-05-21T00:00:00"/>
        <d v="2024-08-14T00:00:00"/>
        <d v="2024-12-19T00:00:00"/>
        <d v="2024-08-08T00:00:00"/>
        <d v="2024-01-15T00:00:00"/>
        <d v="2024-01-01T00:00:00"/>
        <d v="2024-10-10T00:00:00"/>
        <d v="2024-12-11T00:00:00"/>
        <d v="2024-09-20T00:00:00"/>
        <d v="2024-08-21T00:00:00"/>
        <d v="2024-07-23T00:00:00"/>
        <d v="2024-03-31T00:00:00"/>
        <d v="2024-03-09T00:00:00"/>
        <d v="2024-08-18T00:00:00"/>
        <d v="2024-06-12T00:00:00"/>
        <d v="2024-08-11T00:00:00"/>
        <d v="2024-12-05T00:00:00"/>
        <d v="2024-01-10T00:00:00"/>
        <d v="2024-01-16T00:00:00"/>
        <d v="2024-03-05T00:00:00"/>
        <d v="2024-07-07T00:00:00"/>
        <d v="2024-10-23T00:00:00"/>
        <d v="2024-04-11T00:00:00"/>
        <d v="2024-03-02T00:00:00"/>
        <d v="2024-08-09T00:00:00"/>
        <d v="2024-10-11T00:00:00"/>
        <d v="2024-08-30T00:00:00"/>
        <d v="2024-06-29T00:00:00"/>
        <d v="2024-05-31T00:00:00"/>
        <d v="2024-04-04T00:00:00"/>
        <d v="2024-09-08T00:00:00"/>
        <d v="2024-04-16T00:00:00"/>
        <d v="2024-05-29T00:00:00"/>
        <d v="2024-12-17T00:00:00"/>
        <d v="2024-01-31T00:00:00"/>
        <d v="2024-08-12T00:00:00"/>
        <d v="2024-09-13T00:00:00"/>
        <d v="2024-06-14T00:00:00"/>
        <d v="2024-07-28T00:00:00"/>
        <d v="2024-12-21T00:00:00"/>
        <d v="2024-12-02T00:00:00"/>
        <d v="2024-11-14T00:00:00"/>
        <d v="2024-03-08T00:00:00"/>
        <d v="2024-05-02T00:00:00"/>
        <d v="2024-10-09T00:00:00"/>
        <d v="2024-06-01T00:00:00"/>
        <d v="2024-08-28T00:00:00"/>
        <d v="2024-02-05T00:00:00"/>
        <d v="2024-02-20T00:00:00"/>
        <d v="2024-01-29T00:00:00"/>
        <d v="2024-07-29T00:00:00"/>
        <d v="2024-11-17T00:00:00"/>
        <d v="2024-04-12T00:00:00"/>
        <d v="2024-08-20T00:00:00"/>
        <d v="2024-02-25T00:00:00"/>
        <d v="2024-04-23T00:00:00"/>
        <d v="2024-07-22T00:00:00"/>
        <d v="2024-01-11T00:00:00"/>
        <d v="2024-11-01T00:00:00"/>
        <d v="2024-03-30T00:00:00"/>
        <d v="2024-09-19T00:00:00"/>
        <d v="2024-12-03T00:00:00"/>
        <d v="2024-08-06T00:00:00"/>
        <d v="2024-11-07T00:00:00"/>
        <d v="2024-11-05T00:00:00"/>
        <d v="2024-07-31T00:00:00"/>
        <d v="2024-07-09T00:00:00"/>
        <d v="2024-11-03T00:00:00"/>
        <d v="2024-02-28T00:00:00"/>
        <d v="2024-12-25T00:00:00"/>
        <d v="2024-01-24T00:00:00"/>
        <d v="2024-09-11T00:00:00"/>
        <d v="2024-09-25T00:00:00"/>
        <d v="2024-06-19T00:00:00"/>
        <d v="2024-06-27T00:00:00"/>
        <d v="2024-05-11T00:00:00"/>
        <d v="2024-11-25T00:00:00"/>
        <d v="2024-05-26T00:00:00"/>
        <d v="2024-06-13T00:00:00"/>
        <d v="2024-06-24T00:00:00"/>
        <d v="2024-07-17T00:00:00"/>
        <d v="2024-03-07T00:00:00"/>
        <d v="2024-03-06T00:00:00"/>
        <d v="2024-03-11T00:00:00"/>
        <d v="2024-01-20T00:00:00"/>
        <d v="2024-08-02T00:00:00"/>
        <d v="2024-11-24T00:00:00"/>
        <d v="2024-04-24T00:00:00"/>
        <d v="2024-09-12T00:00:00"/>
        <d v="2024-04-05T00:00:00"/>
        <d v="2024-10-24T00:00:00"/>
        <d v="2024-12-16T00:00:00"/>
        <d v="2024-01-19T00:00:00"/>
        <d v="2024-02-10T00:00:00"/>
        <d v="2024-11-10T00:00:00"/>
        <d v="2024-10-14T00:00:00"/>
        <d v="2024-11-09T00:00:00"/>
        <d v="2024-08-19T00:00:00"/>
        <d v="2024-04-03T00:00:00"/>
        <d v="2024-03-28T00:00:00"/>
        <d v="2024-08-01T00:00:00"/>
        <d v="2024-06-23T00:00:00"/>
        <d v="2024-03-03T00:00:00"/>
        <d v="2024-07-06T00:00:00"/>
        <d v="2024-10-08T00:00:00"/>
        <d v="2024-11-04T00:00:00"/>
        <d v="2024-06-02T00:00:00"/>
        <d v="2024-10-25T00:00:00"/>
        <d v="2024-09-22T00:00:00"/>
        <d v="2024-03-29T00:00:00"/>
        <d v="2024-11-08T00:00:00"/>
        <d v="2024-10-13T00:00:00"/>
        <d v="2024-12-31T00:00:00"/>
        <d v="2024-04-13T00:00:00"/>
        <d v="2024-10-27T00:00:00"/>
        <d v="2024-02-21T00:00:00"/>
        <d v="2024-09-30T00:00:00"/>
        <d v="2024-09-10T00:00:00"/>
        <d v="2024-06-21T00:00:00"/>
        <d v="2024-08-16T00:00:00"/>
        <d v="2024-05-13T00:00:00"/>
        <d v="2024-06-06T00:00:00"/>
        <d v="2024-11-23T00:00:00"/>
        <d v="2024-10-02T00:00:00"/>
        <d v="2024-09-27T00:00:00"/>
        <d v="2024-02-29T00:00:00"/>
        <d v="2024-05-10T00:00:00"/>
        <d v="2024-07-12T00:00:00"/>
        <d v="2024-04-01T00:00:00"/>
        <d v="2024-01-17T00:00:00"/>
        <d v="2024-01-23T00:00:00"/>
        <d v="2024-12-10T00:00:00"/>
        <d v="2024-07-30T00:00:00"/>
        <d v="2024-04-07T00:00:00"/>
        <d v="2024-04-06T00:00:00"/>
        <d v="2024-05-04T00:00:00"/>
        <d v="2024-06-09T00:00:00"/>
        <d v="2024-04-21T00:00:00"/>
        <d v="2024-12-23T00:00:00"/>
        <d v="2024-02-08T00:00:00"/>
        <d v="2024-07-15T00:00:00"/>
        <d v="2024-10-31T00:00:00"/>
        <d v="2024-02-12T00:00:00"/>
        <d v="2024-02-09T00:00:00"/>
        <d v="2024-07-13T00:00:00"/>
        <d v="2024-11-20T00:00:00"/>
        <d v="2024-12-20T00:00:00"/>
        <d v="2024-11-22T00:00:00"/>
        <d v="2024-01-06T00:00:00"/>
        <d v="2024-12-22T00:00:00"/>
        <d v="2024-04-10T00:00:00"/>
        <d v="2024-11-12T00:00:00"/>
        <d v="2024-01-28T00:00:00"/>
        <d v="2024-12-29T00:00:00"/>
        <d v="2024-10-05T00:00:00"/>
        <d v="2024-04-17T00:00:00"/>
        <d v="2024-11-11T00:00:00"/>
        <d v="2024-10-20T00:00:00"/>
        <d v="2024-08-13T00:00:00"/>
        <d v="2024-12-06T00:00:00"/>
        <d v="2024-06-28T00:00:00"/>
        <d v="2024-04-15T00:00:00"/>
        <d v="2024-05-03T00:00:00"/>
        <d v="2024-03-26T00:00:00"/>
        <d v="2024-09-17T00:00:00"/>
        <d v="2024-07-05T00:00:00"/>
        <d v="2024-05-05T00:00:00"/>
        <d v="2024-08-22T00:00:00"/>
        <d v="2024-10-30T00:00:00"/>
        <d v="2024-04-29T00:00:00"/>
        <d v="2024-12-12T00:00:00"/>
        <d v="2024-01-07T00:00:00"/>
        <d v="2024-08-24T00:00:00"/>
        <d v="2025-06-18T00:00:00"/>
        <d v="2025-02-02T00:00:00"/>
        <d v="2025-01-08T00:00:00"/>
        <d v="2025-06-03T00:00:00"/>
        <d v="2025-05-26T00:00:00"/>
        <d v="2025-08-13T00:00:00"/>
        <d v="2025-06-07T00:00:00"/>
        <d v="2025-09-02T00:00:00"/>
        <d v="2025-12-04T00:00:00"/>
        <d v="2025-07-13T00:00:00"/>
        <d v="2025-06-27T00:00:00"/>
        <d v="2025-03-09T00:00:00"/>
        <d v="2025-06-19T00:00:00"/>
        <d v="2025-11-17T00:00:00"/>
        <d v="2025-08-06T00:00:00"/>
        <d v="2025-05-16T00:00:00"/>
        <d v="2025-07-01T00:00:00"/>
        <d v="2025-07-17T00:00:00"/>
        <d v="2025-07-27T00:00:00"/>
        <d v="2025-12-17T00:00:00"/>
        <d v="2025-12-16T00:00:00"/>
        <d v="2025-12-13T00:00:00"/>
        <d v="2025-04-13T00:00:00"/>
        <d v="2025-08-18T00:00:00"/>
        <d v="2025-12-12T00:00:00"/>
        <d v="2025-04-15T00:00:00"/>
        <d v="2025-03-06T00:00:00"/>
        <d v="2025-10-15T00:00:00"/>
        <d v="2025-08-09T00:00:00"/>
        <d v="2025-08-12T00:00:00"/>
        <d v="2025-12-09T00:00:00"/>
        <d v="2025-04-28T00:00:00"/>
        <d v="2025-06-26T00:00:00"/>
        <d v="2025-11-27T00:00:00"/>
        <d v="2025-02-22T00:00:00"/>
        <d v="2025-04-10T00:00:00"/>
        <d v="2025-10-06T00:00:00"/>
        <d v="2025-06-21T00:00:00"/>
        <d v="2025-11-03T00:00:00"/>
        <d v="2025-09-11T00:00:00"/>
        <d v="2025-09-20T00:00:00"/>
        <d v="2025-03-26T00:00:00"/>
        <d v="2025-12-20T00:00:00"/>
        <d v="2025-02-14T00:00:00"/>
        <d v="2025-06-02T00:00:00"/>
        <d v="2025-07-25T00:00:00"/>
        <d v="2025-10-17T00:00:00"/>
        <d v="2025-03-16T00:00:00"/>
        <d v="2025-02-12T00:00:00"/>
        <d v="2025-02-04T00:00:00"/>
        <d v="2025-04-12T00:00:00"/>
        <d v="2025-08-23T00:00:00"/>
        <d v="2025-07-20T00:00:00"/>
        <d v="2025-10-01T00:00:00"/>
        <d v="2025-05-27T00:00:00"/>
        <d v="2025-08-14T00:00:00"/>
        <d v="2025-11-16T00:00:00"/>
        <d v="2025-08-26T00:00:00"/>
        <d v="2025-09-13T00:00:00"/>
        <d v="2025-10-02T00:00:00"/>
        <d v="2025-05-13T00:00:00"/>
        <d v="2025-06-13T00:00:00"/>
        <d v="2025-02-16T00:00:00"/>
        <d v="2025-09-05T00:00:00"/>
        <d v="2025-02-13T00:00:00"/>
        <d v="2025-07-10T00:00:00"/>
        <d v="2025-10-22T00:00:00"/>
        <d v="2025-01-18T00:00:00"/>
        <d v="2025-11-28T00:00:00"/>
        <d v="2025-02-07T00:00:00"/>
        <d v="2025-04-17T00:00:00"/>
        <d v="2025-10-19T00:00:00"/>
        <d v="2025-07-04T00:00:00"/>
        <d v="2025-01-22T00:00:00"/>
        <d v="2025-12-28T00:00:00"/>
        <d v="2025-03-21T00:00:00"/>
        <d v="2025-09-24T00:00:00"/>
        <d v="2025-03-02T00:00:00"/>
        <d v="2025-04-27T00:00:00"/>
        <d v="2025-07-23T00:00:00"/>
        <d v="2025-01-04T00:00:00"/>
        <d v="2025-01-21T00:00:00"/>
        <d v="2025-10-09T00:00:00"/>
        <d v="2025-03-12T00:00:00"/>
        <d v="2025-09-01T00:00:00"/>
        <d v="2025-11-14T00:00:00"/>
        <d v="2025-05-05T00:00:00"/>
        <d v="2025-02-19T00:00:00"/>
        <d v="2025-04-06T00:00:00"/>
        <d v="2025-02-21T00:00:00"/>
        <d v="2025-11-09T00:00:00"/>
        <d v="2025-06-28T00:00:00"/>
        <d v="2025-09-26T00:00:00"/>
        <d v="2025-07-12T00:00:00"/>
        <d v="2025-09-09T00:00:00"/>
        <d v="2025-07-16T00:00:00"/>
        <d v="2025-08-28T00:00:00"/>
        <d v="2025-07-09T00:00:00"/>
        <d v="2025-11-11T00:00:00"/>
        <d v="2025-02-10T00:00:00"/>
        <d v="2025-02-06T00:00:00"/>
        <d v="2025-03-04T00:00:00"/>
        <d v="2025-12-22T00:00:00"/>
        <d v="2025-02-05T00:00:00"/>
        <d v="2025-07-24T00:00:00"/>
        <d v="2025-04-26T00:00:00"/>
        <d v="2025-01-27T00:00:00"/>
        <d v="2025-09-25T00:00:00"/>
        <d v="2025-05-21T00:00:00"/>
        <d v="2025-01-06T00:00:00"/>
        <d v="2025-12-01T00:00:00"/>
        <d v="2025-09-28T00:00:00"/>
        <d v="2025-03-22T00:00:00"/>
        <d v="2025-08-17T00:00:00"/>
        <d v="2025-08-05T00:00:00"/>
        <d v="2025-02-28T00:00:00"/>
        <d v="2025-04-11T00:00:00"/>
        <d v="2025-11-04T00:00:00"/>
        <d v="2025-04-21T00:00:00"/>
        <d v="2025-06-04T00:00:00"/>
        <d v="2025-08-02T00:00:00"/>
        <d v="2025-03-23T00:00:00"/>
        <d v="2025-09-17T00:00:00"/>
        <d v="2025-01-09T00:00:00"/>
        <d v="2025-05-02T00:00:00"/>
        <d v="2025-05-25T00:00:00"/>
        <d v="2025-01-26T00:00:00"/>
        <d v="2025-10-12T00:00:00"/>
        <d v="2025-01-23T00:00:00"/>
        <d v="2025-03-20T00:00:00"/>
        <d v="2025-01-24T00:00:00"/>
        <d v="2025-12-21T00:00:00"/>
        <d v="2025-04-23T00:00:00"/>
        <d v="2025-09-21T00:00:00"/>
        <d v="2025-09-12T00:00:00"/>
        <d v="2025-10-08T00:00:00"/>
        <d v="2025-10-23T00:00:00"/>
        <d v="2025-02-01T00:00:00"/>
        <d v="2025-01-03T00:00:00"/>
        <d v="2025-11-26T00:00:00"/>
        <d v="2025-06-06T00:00:00"/>
        <d v="2025-12-15T00:00:00"/>
        <d v="2025-08-10T00:00:00"/>
        <d v="2025-10-18T00:00:00"/>
        <d v="2025-10-26T00:00:00"/>
        <d v="2025-05-23T00:00:00"/>
        <d v="2025-09-16T00:00:00"/>
        <d v="2025-02-03T00:00:00"/>
        <d v="2025-03-25T00:00:00"/>
        <d v="2025-01-05T00:00:00"/>
        <d v="2025-01-12T00:00:00"/>
        <d v="2025-01-25T00:00:00"/>
        <d v="2025-09-15T00:00:00"/>
        <d v="2025-11-06T00:00:00"/>
        <d v="2025-03-17T00:00:00"/>
        <d v="2025-07-06T00:00:00"/>
        <d v="2025-05-22T00:00:00"/>
        <d v="2025-06-14T00:00:00"/>
        <d v="2025-12-18T00:00:00"/>
        <d v="2025-04-09T00:00:00"/>
        <d v="2025-02-26T00:00:00"/>
        <d v="2025-10-05T00:00:00"/>
        <d v="2025-11-25T00:00:00"/>
        <d v="2025-11-05T00:00:00"/>
        <d v="2025-02-18T00:00:00"/>
        <d v="2025-09-04T00:00:00"/>
        <d v="2025-12-06T00:00:00"/>
        <d v="2025-02-23T00:00:00"/>
        <d v="2025-08-27T00:00:00"/>
        <d v="2025-08-21T00:00:00"/>
        <d v="2025-07-19T00:00:00"/>
        <d v="2025-04-16T00:00:00"/>
        <d v="2025-04-02T00:00:00"/>
        <d v="2025-03-10T00:00:00"/>
        <d v="2025-09-19T00:00:00"/>
        <d v="2025-12-11T00:00:00"/>
        <d v="2025-05-10T00:00:00"/>
        <d v="2025-10-04T00:00:00"/>
        <d v="2025-02-25T00:00:00"/>
        <d v="2025-03-27T00:00:00"/>
      </sharedItems>
    </cacheField>
    <cacheField name="Delivered Date" numFmtId="180">
      <sharedItems containsSemiMixedTypes="0" containsString="0" containsNonDate="0" containsDate="1" minDate="2024-01-10T00:00:00" maxDate="2025-12-31T00:00:00" count="391">
        <d v="2024-05-24T00:00:00"/>
        <d v="2024-11-04T00:00:00"/>
        <d v="2024-11-07T00:00:00"/>
        <d v="2024-05-27T00:00:00"/>
        <d v="2024-10-17T00:00:00"/>
        <d v="2024-07-10T00:00:00"/>
        <d v="2024-04-05T00:00:00"/>
        <d v="2024-12-01T00:00:00"/>
        <d v="2024-05-22T00:00:00"/>
        <d v="2024-06-25T00:00:00"/>
        <d v="2024-12-10T00:00:00"/>
        <d v="2024-07-07T00:00:00"/>
        <d v="2024-03-29T00:00:00"/>
        <d v="2024-07-28T00:00:00"/>
        <d v="2024-12-24T00:00:00"/>
        <d v="2024-03-03T00:00:00"/>
        <d v="2024-07-19T00:00:00"/>
        <d v="2024-09-17T00:00:00"/>
        <d v="2024-10-23T00:00:00"/>
        <d v="2024-08-16T00:00:00"/>
        <d v="2024-12-12T00:00:00"/>
        <d v="2024-02-12T00:00:00"/>
        <d v="2024-01-15T00:00:00"/>
        <d v="2024-06-29T00:00:00"/>
        <d v="2024-08-30T00:00:00"/>
        <d v="2024-02-07T00:00:00"/>
        <d v="2024-09-19T00:00:00"/>
        <d v="2024-12-11T00:00:00"/>
        <d v="2024-10-07T00:00:00"/>
        <d v="2024-05-19T00:00:00"/>
        <d v="2024-10-21T00:00:00"/>
        <d v="2024-01-10T00:00:00"/>
        <d v="2024-09-21T00:00:00"/>
        <d v="2024-04-04T00:00:00"/>
        <d v="2024-12-19T00:00:00"/>
        <d v="2024-02-29T00:00:00"/>
        <d v="2024-04-28T00:00:00"/>
        <d v="2024-05-25T00:00:00"/>
        <d v="2024-08-21T00:00:00"/>
        <d v="2024-12-25T00:00:00"/>
        <d v="2024-08-12T00:00:00"/>
        <d v="2024-12-26T00:00:00"/>
        <d v="2024-07-22T00:00:00"/>
        <d v="2024-01-18T00:00:00"/>
        <d v="2024-08-15T00:00:00"/>
        <d v="2024-10-13T00:00:00"/>
        <d v="2024-12-21T00:00:00"/>
        <d v="2024-09-27T00:00:00"/>
        <d v="2024-09-01T00:00:00"/>
        <d v="2024-07-29T00:00:00"/>
        <d v="2024-03-13T00:00:00"/>
        <d v="2024-08-28T00:00:00"/>
        <d v="2024-05-31T00:00:00"/>
        <d v="2024-06-16T00:00:00"/>
        <d v="2024-08-25T00:00:00"/>
        <d v="2024-01-14T00:00:00"/>
        <d v="2024-01-29T00:00:00"/>
        <d v="2024-03-14T00:00:00"/>
        <d v="2024-07-15T00:00:00"/>
        <d v="2024-04-24T00:00:00"/>
        <d v="2024-04-13T00:00:00"/>
        <d v="2024-09-12T00:00:00"/>
        <d v="2024-07-13T00:00:00"/>
        <d v="2024-06-19T00:00:00"/>
        <d v="2024-06-14T00:00:00"/>
        <d v="2024-05-26T00:00:00"/>
        <d v="2024-04-15T00:00:00"/>
        <d v="2024-04-22T00:00:00"/>
        <d v="2024-06-12T00:00:00"/>
        <d v="2024-12-30T00:00:00"/>
        <d v="2024-02-14T00:00:00"/>
        <d v="2024-08-17T00:00:00"/>
        <d v="2024-09-25T00:00:00"/>
        <d v="2024-06-01T00:00:00"/>
        <d v="2024-08-01T00:00:00"/>
        <d v="2024-12-15T00:00:00"/>
        <d v="2024-11-18T00:00:00"/>
        <d v="2024-03-22T00:00:00"/>
        <d v="2024-05-13T00:00:00"/>
        <d v="2024-10-16T00:00:00"/>
        <d v="2024-06-13T00:00:00"/>
        <d v="2024-09-02T00:00:00"/>
        <d v="2024-09-04T00:00:00"/>
        <d v="2024-12-23T00:00:00"/>
        <d v="2024-02-09T00:00:00"/>
        <d v="2024-02-24T00:00:00"/>
        <d v="2024-02-05T00:00:00"/>
        <d v="2024-08-09T00:00:00"/>
        <d v="2024-11-23T00:00:00"/>
        <d v="2024-03-18T00:00:00"/>
        <d v="2024-04-21T00:00:00"/>
        <d v="2024-09-03T00:00:00"/>
        <d v="2024-03-02T00:00:00"/>
        <d v="2024-07-11T00:00:00"/>
        <d v="2024-07-26T00:00:00"/>
        <d v="2024-01-17T00:00:00"/>
        <d v="2024-02-13T00:00:00"/>
        <d v="2024-11-09T00:00:00"/>
        <d v="2024-09-29T00:00:00"/>
        <d v="2024-12-07T00:00:00"/>
        <d v="2024-11-12T00:00:00"/>
        <d v="2024-08-05T00:00:00"/>
        <d v="2024-03-23T00:00:00"/>
        <d v="2024-11-24T00:00:00"/>
        <d v="2025-01-03T00:00:00"/>
        <d v="2024-10-19T00:00:00"/>
        <d v="2024-10-29T00:00:00"/>
        <d v="2024-08-03T00:00:00"/>
        <d v="2024-09-24T00:00:00"/>
        <d v="2024-03-05T00:00:00"/>
        <d v="2024-06-26T00:00:00"/>
        <d v="2024-07-05T00:00:00"/>
        <d v="2024-05-23T00:00:00"/>
        <d v="2024-11-27T00:00:00"/>
        <d v="2024-11-28T00:00:00"/>
        <d v="2024-09-08T00:00:00"/>
        <d v="2024-09-20T00:00:00"/>
        <d v="2024-06-18T00:00:00"/>
        <d v="2024-07-03T00:00:00"/>
        <d v="2024-07-31T00:00:00"/>
        <d v="2024-03-11T00:00:00"/>
        <d v="2024-03-16T00:00:00"/>
        <d v="2024-01-25T00:00:00"/>
        <d v="2024-03-25T00:00:00"/>
        <d v="2024-08-11T00:00:00"/>
        <d v="2024-12-02T00:00:00"/>
        <d v="2024-05-06T00:00:00"/>
        <d v="2024-06-09T00:00:00"/>
        <d v="2024-09-23T00:00:00"/>
        <d v="2024-06-03T00:00:00"/>
        <d v="2024-04-14T00:00:00"/>
        <d v="2024-12-20T00:00:00"/>
        <d v="2024-02-02T00:00:00"/>
        <d v="2024-06-02T00:00:00"/>
        <d v="2024-02-18T00:00:00"/>
        <d v="2024-10-09T00:00:00"/>
        <d v="2024-10-27T00:00:00"/>
        <d v="2024-11-16T00:00:00"/>
        <d v="2024-07-17T00:00:00"/>
        <d v="2024-11-22T00:00:00"/>
        <d v="2024-08-08T00:00:00"/>
        <d v="2024-04-11T00:00:00"/>
        <d v="2024-04-08T00:00:00"/>
        <d v="2024-06-27T00:00:00"/>
        <d v="2024-03-15T00:00:00"/>
        <d v="2024-07-16T00:00:00"/>
        <d v="2024-10-12T00:00:00"/>
        <d v="2024-06-15T00:00:00"/>
        <d v="2024-11-06T00:00:00"/>
        <d v="2024-12-04T00:00:00"/>
        <d v="2024-04-03T00:00:00"/>
        <d v="2024-11-20T00:00:00"/>
        <d v="2025-01-14T00:00:00"/>
        <d v="2024-04-26T00:00:00"/>
        <d v="2024-11-03T00:00:00"/>
        <d v="2024-03-06T00:00:00"/>
        <d v="2024-06-17T00:00:00"/>
        <d v="2024-10-06T00:00:00"/>
        <d v="2024-06-24T00:00:00"/>
        <d v="2024-08-18T00:00:00"/>
        <d v="2024-08-29T00:00:00"/>
        <d v="2024-05-20T00:00:00"/>
        <d v="2024-11-29T00:00:00"/>
        <d v="2024-03-08T00:00:00"/>
        <d v="2024-10-25T00:00:00"/>
        <d v="2024-04-12T00:00:00"/>
        <d v="2024-01-27T00:00:00"/>
        <d v="2024-08-06T00:00:00"/>
        <d v="2024-04-19T00:00:00"/>
        <d v="2024-04-09T00:00:00"/>
        <d v="2024-05-17T00:00:00"/>
        <d v="2024-05-16T00:00:00"/>
        <d v="2024-08-10T00:00:00"/>
        <d v="2025-01-05T00:00:00"/>
        <d v="2024-02-23T00:00:00"/>
        <d v="2024-06-11T00:00:00"/>
        <d v="2024-07-25T00:00:00"/>
        <d v="2024-02-21T00:00:00"/>
        <d v="2024-11-14T00:00:00"/>
        <d v="2024-07-23T00:00:00"/>
        <d v="2024-12-28T00:00:00"/>
        <d v="2024-12-05T00:00:00"/>
        <d v="2024-06-05T00:00:00"/>
        <d v="2024-04-20T00:00:00"/>
        <d v="2024-07-14T00:00:00"/>
        <d v="2024-07-27T00:00:00"/>
        <d v="2024-10-28T00:00:00"/>
        <d v="2025-01-02T00:00:00"/>
        <d v="2024-10-31T00:00:00"/>
        <d v="2024-08-04T00:00:00"/>
        <d v="2024-10-30T00:00:00"/>
        <d v="2024-02-11T00:00:00"/>
        <d v="2024-06-28T00:00:00"/>
        <d v="2024-12-13T00:00:00"/>
        <d v="2024-03-20T00:00:00"/>
        <d v="2024-04-27T00:00:00"/>
        <d v="2024-04-18T00:00:00"/>
        <d v="2024-05-07T00:00:00"/>
        <d v="2024-11-10T00:00:00"/>
        <d v="2025-01-01T00:00:00"/>
        <d v="2024-07-18T00:00:00"/>
        <d v="2024-05-09T00:00:00"/>
        <d v="2024-11-25T00:00:00"/>
        <d v="2024-12-31T00:00:00"/>
        <d v="2024-09-05T00:00:00"/>
        <d v="2024-05-14T00:00:00"/>
        <d v="2024-03-24T00:00:00"/>
        <d v="2024-01-12T00:00:00"/>
        <d v="2024-07-20T00:00:00"/>
        <d v="2025-06-28T00:00:00"/>
        <d v="2025-02-08T00:00:00"/>
        <d v="2025-01-21T00:00:00"/>
        <d v="2025-06-11T00:00:00"/>
        <d v="2025-06-06T00:00:00"/>
        <d v="2025-08-18T00:00:00"/>
        <d v="2025-01-15T00:00:00"/>
        <d v="2025-09-16T00:00:00"/>
        <d v="2025-12-13T00:00:00"/>
        <d v="2025-07-18T00:00:00"/>
        <d v="2025-07-02T00:00:00"/>
        <d v="2025-03-14T00:00:00"/>
        <d v="2025-06-25T00:00:00"/>
        <d v="2025-11-23T00:00:00"/>
        <d v="2025-08-12T00:00:00"/>
        <d v="2025-05-22T00:00:00"/>
        <d v="2025-07-07T00:00:00"/>
        <d v="2025-07-26T00:00:00"/>
        <d v="2025-08-02T00:00:00"/>
        <d v="2025-12-26T00:00:00"/>
        <d v="2025-12-27T00:00:00"/>
        <d v="2025-12-28T00:00:00"/>
        <d v="2025-04-17T00:00:00"/>
        <d v="2025-08-27T00:00:00"/>
        <d v="2025-04-20T00:00:00"/>
        <d v="2025-03-16T00:00:00"/>
        <d v="2025-10-19T00:00:00"/>
        <d v="2025-08-14T00:00:00"/>
        <d v="2025-08-21T00:00:00"/>
        <d v="2025-12-10T00:00:00"/>
        <d v="2025-05-01T00:00:00"/>
        <d v="2025-07-04T00:00:00"/>
        <d v="2025-12-03T00:00:00"/>
        <d v="2025-02-24T00:00:00"/>
        <d v="2025-04-18T00:00:00"/>
        <d v="2025-06-07T00:00:00"/>
        <d v="2025-10-11T00:00:00"/>
        <d v="2025-11-10T00:00:00"/>
        <d v="2025-09-17T00:00:00"/>
        <d v="2025-09-21T00:00:00"/>
        <d v="2025-04-04T00:00:00"/>
        <d v="2025-12-22T00:00:00"/>
        <d v="2025-06-09T00:00:00"/>
        <d v="2025-08-01T00:00:00"/>
        <d v="2025-10-22T00:00:00"/>
        <d v="2025-07-30T00:00:00"/>
        <d v="2025-03-29T00:00:00"/>
        <d v="2025-05-03T00:00:00"/>
        <d v="2025-02-13T00:00:00"/>
        <d v="2025-02-19T00:00:00"/>
        <d v="2025-09-03T00:00:00"/>
        <d v="2025-07-28T00:00:00"/>
        <d v="2025-10-06T00:00:00"/>
        <d v="2025-06-03T00:00:00"/>
        <d v="2025-12-31T00:00:00"/>
        <d v="2025-08-16T00:00:00"/>
        <d v="2025-11-25T00:00:00"/>
        <d v="2025-08-29T00:00:00"/>
        <d v="2025-09-22T00:00:00"/>
        <d v="2025-10-12T00:00:00"/>
        <d v="2025-12-23T00:00:00"/>
        <d v="2025-05-16T00:00:00"/>
        <d v="2025-06-20T00:00:00"/>
        <d v="2025-02-22T00:00:00"/>
        <d v="2025-09-07T00:00:00"/>
        <d v="2025-02-27T00:00:00"/>
        <d v="2025-10-23T00:00:00"/>
        <d v="2025-12-02T00:00:00"/>
        <d v="2025-02-18T00:00:00"/>
        <d v="2025-04-22T00:00:00"/>
        <d v="2025-02-16T00:00:00"/>
        <d v="2025-12-06T00:00:00"/>
        <d v="2025-07-11T00:00:00"/>
        <d v="2025-01-29T00:00:00"/>
        <d v="2025-08-22T00:00:00"/>
        <d v="2025-08-13T00:00:00"/>
        <d v="2025-12-30T00:00:00"/>
        <d v="2025-03-30T00:00:00"/>
        <d v="2025-10-01T00:00:00"/>
        <d v="2025-03-09T00:00:00"/>
        <d v="2025-05-04T00:00:00"/>
        <d v="2025-07-31T00:00:00"/>
        <d v="2025-01-11T00:00:00"/>
        <d v="2025-02-05T00:00:00"/>
        <d v="2025-03-18T00:00:00"/>
        <d v="2025-11-24T00:00:00"/>
        <d v="2025-05-08T00:00:00"/>
        <d v="2025-02-23T00:00:00"/>
        <d v="2025-04-13T00:00:00"/>
        <d v="2025-03-27T00:00:00"/>
        <d v="2025-03-03T00:00:00"/>
        <d v="2025-11-20T00:00:00"/>
        <d v="2025-10-04T00:00:00"/>
        <d v="2025-01-31T00:00:00"/>
        <d v="2025-07-20T00:00:00"/>
        <d v="2025-09-11T00:00:00"/>
        <d v="2025-07-29T00:00:00"/>
        <d v="2025-09-04T00:00:00"/>
        <d v="2025-07-19T00:00:00"/>
        <d v="2025-11-16T00:00:00"/>
        <d v="2025-03-01T00:00:00"/>
        <d v="2025-02-15T00:00:00"/>
        <d v="2025-03-05T00:00:00"/>
        <d v="2025-07-05T00:00:00"/>
        <d v="2025-02-14T00:00:00"/>
        <d v="2025-07-27T00:00:00"/>
        <d v="2025-05-10T00:00:00"/>
        <d v="2025-12-29T00:00:00"/>
        <d v="2025-09-30T00:00:00"/>
        <d v="2025-05-27T00:00:00"/>
        <d v="2025-01-12T00:00:00"/>
        <d v="2025-12-11T00:00:00"/>
        <d v="2025-12-04T00:00:00"/>
        <d v="2025-02-25T00:00:00"/>
        <d v="2025-07-08T00:00:00"/>
        <d v="2025-08-11T00:00:00"/>
        <d v="2025-03-10T00:00:00"/>
        <d v="2025-04-14T00:00:00"/>
        <d v="2025-04-01T00:00:00"/>
        <d v="2025-09-25T00:00:00"/>
        <d v="2025-04-25T00:00:00"/>
        <d v="2025-06-10T00:00:00"/>
        <d v="2025-04-19T00:00:00"/>
        <d v="2025-08-08T00:00:00"/>
        <d v="2025-06-30T00:00:00"/>
        <d v="2025-09-23T00:00:00"/>
        <d v="2025-01-16T00:00:00"/>
        <d v="2025-05-12T00:00:00"/>
        <d v="2025-07-06T00:00:00"/>
        <d v="2025-05-25T00:00:00"/>
        <d v="2025-10-15T00:00:00"/>
        <d v="2025-02-01T00:00:00"/>
        <d v="2025-02-03T00:00:00"/>
        <d v="2025-12-24T00:00:00"/>
        <d v="2025-05-02T00:00:00"/>
        <d v="2025-09-28T00:00:00"/>
        <d v="2025-09-14T00:00:00"/>
        <d v="2025-10-10T00:00:00"/>
        <d v="2025-07-23T00:00:00"/>
        <d v="2025-11-02T00:00:00"/>
        <d v="2025-03-06T00:00:00"/>
        <d v="2025-01-10T00:00:00"/>
        <d v="2025-02-20T00:00:00"/>
        <d v="2025-09-24T00:00:00"/>
        <d v="2025-12-05T00:00:00"/>
        <d v="2025-12-16T00:00:00"/>
        <d v="2025-10-25T00:00:00"/>
        <d v="2025-11-01T00:00:00"/>
        <d v="2025-05-26T00:00:00"/>
        <d v="2025-09-19T00:00:00"/>
        <d v="2025-03-02T00:00:00"/>
        <d v="2025-04-05T00:00:00"/>
        <d v="2025-04-12T00:00:00"/>
        <d v="2025-04-23T00:00:00"/>
        <d v="2025-10-03T00:00:00"/>
        <d v="2025-01-06T00:00:00"/>
        <d v="2025-01-27T00:00:00"/>
        <d v="2025-01-26T00:00:00"/>
        <d v="2025-09-18T00:00:00"/>
        <d v="2025-02-11T00:00:00"/>
        <d v="2025-10-31T00:00:00"/>
        <d v="2025-06-04T00:00:00"/>
        <d v="2025-11-12T00:00:00"/>
        <d v="2025-11-26T00:00:00"/>
        <d v="2025-02-06T00:00:00"/>
        <d v="2025-02-04T00:00:00"/>
        <d v="2025-03-20T00:00:00"/>
        <d v="2025-07-14T00:00:00"/>
        <d v="2025-05-29T00:00:00"/>
        <d v="2025-08-06T00:00:00"/>
        <d v="2025-09-15T00:00:00"/>
        <d v="2025-11-07T00:00:00"/>
        <d v="2025-09-10T00:00:00"/>
        <d v="2025-05-20T00:00:00"/>
        <d v="2025-12-07T00:00:00"/>
        <d v="2025-02-26T00:00:00"/>
        <d v="2025-08-28T00:00:00"/>
        <d v="2025-07-25T00:00:00"/>
        <d v="2025-03-21T00:00:00"/>
        <d v="2025-12-19T00:00:00"/>
        <d v="2025-05-17T00:00:00"/>
        <d v="2025-09-05T00:00:00"/>
      </sharedItems>
    </cacheField>
    <cacheField name="Quantity" numFmtId="0">
      <sharedItems containsSemiMixedTypes="0" containsString="0" containsNumber="1" containsInteger="1" minValue="1" maxValue="10" count="10">
        <n v="4"/>
        <n v="7"/>
        <n v="5"/>
        <n v="3"/>
        <n v="2"/>
        <n v="10"/>
        <n v="6"/>
        <n v="9"/>
        <n v="8"/>
        <n v="1"/>
      </sharedItems>
    </cacheField>
    <cacheField name="Unit Price" numFmtId="182">
      <sharedItems containsSemiMixedTypes="0" containsString="0" containsNumber="1" minValue="10" maxValue="998" count="404">
        <n v="238"/>
        <n v="42"/>
        <n v="838"/>
        <n v="230"/>
        <n v="954"/>
        <n v="206"/>
        <n v="373"/>
        <n v="556"/>
        <n v="234"/>
        <n v="284"/>
        <n v="415"/>
        <n v="151"/>
        <n v="821"/>
        <n v="489"/>
        <n v="778"/>
        <n v="13"/>
        <n v="871"/>
        <n v="562"/>
        <n v="124"/>
        <n v="97"/>
        <n v="961"/>
        <n v="458"/>
        <n v="31"/>
        <n v="734"/>
        <n v="536"/>
        <n v="200"/>
        <n v="866"/>
        <n v="228"/>
        <n v="168"/>
        <n v="775"/>
        <n v="171"/>
        <n v="618"/>
        <n v="333"/>
        <n v="646"/>
        <n v="514.769230769231"/>
        <n v="863"/>
        <n v="316"/>
        <n v="169"/>
        <n v="527"/>
        <n v="732"/>
        <n v="568"/>
        <n v="52"/>
        <n v="692"/>
        <n v="889"/>
        <n v="908"/>
        <n v="957"/>
        <n v="981"/>
        <n v="533"/>
        <n v="353"/>
        <n v="917"/>
        <n v="161"/>
        <n v="485"/>
        <n v="693"/>
        <n v="779"/>
        <n v="89"/>
        <n v="92"/>
        <n v="39"/>
        <n v="95"/>
        <n v="63"/>
        <n v="214"/>
        <n v="695"/>
        <n v="630"/>
        <n v="616"/>
        <n v="811"/>
        <n v="660"/>
        <n v="998"/>
        <n v="539"/>
        <n v="553"/>
        <n v="287"/>
        <n v="770"/>
        <n v="379"/>
        <n v="65"/>
        <n v="268"/>
        <n v="600"/>
        <n v="322"/>
        <n v="280"/>
        <n v="247"/>
        <n v="956"/>
        <n v="515"/>
        <n v="266"/>
        <n v="609"/>
        <n v="338"/>
        <n v="305"/>
        <n v="483"/>
        <n v="650"/>
        <n v="328"/>
        <n v="402"/>
        <n v="603"/>
        <n v="749"/>
        <n v="356"/>
        <n v="399"/>
        <n v="656"/>
        <n v="464"/>
        <n v="377"/>
        <n v="708"/>
        <n v="326"/>
        <n v="941"/>
        <n v="815"/>
        <n v="154"/>
        <n v="698"/>
        <n v="492"/>
        <n v="712"/>
        <n v="204"/>
        <n v="222"/>
        <n v="293"/>
        <n v="686"/>
        <n v="121"/>
        <n v="318"/>
        <n v="512"/>
        <n v="77"/>
        <n v="111"/>
        <n v="330"/>
        <n v="78"/>
        <n v="579"/>
        <n v="430"/>
        <n v="370"/>
        <n v="597"/>
        <n v="36"/>
        <n v="953"/>
        <n v="81"/>
        <n v="96"/>
        <n v="414"/>
        <n v="189"/>
        <n v="88"/>
        <n v="754"/>
        <n v="187"/>
        <n v="340"/>
        <n v="327"/>
        <n v="670"/>
        <n v="497"/>
        <n v="526"/>
        <n v="803"/>
        <n v="735"/>
        <n v="105"/>
        <n v="907"/>
        <n v="195"/>
        <n v="846"/>
        <n v="905"/>
        <n v="336"/>
        <n v="722"/>
        <n v="558"/>
        <n v="11"/>
        <n v="546"/>
        <n v="30"/>
        <n v="146"/>
        <n v="216"/>
        <n v="892"/>
        <n v="626"/>
        <n v="291"/>
        <n v="985"/>
        <n v="278"/>
        <n v="720"/>
        <n v="930"/>
        <n v="239"/>
        <n v="853"/>
        <n v="706"/>
        <n v="453"/>
        <n v="747"/>
        <n v="664"/>
        <n v="157"/>
        <n v="470"/>
        <n v="384"/>
        <n v="855"/>
        <n v="421"/>
        <n v="345"/>
        <n v="354"/>
        <n v="825"/>
        <n v="601"/>
        <n v="584"/>
        <n v="944"/>
        <n v="304"/>
        <n v="364"/>
        <n v="258"/>
        <n v="348"/>
        <n v="671"/>
        <n v="945"/>
        <n v="969"/>
        <n v="758"/>
        <n v="591"/>
        <n v="986"/>
        <n v="719"/>
        <n v="425"/>
        <n v="386"/>
        <n v="790"/>
        <n v="744"/>
        <n v="773"/>
        <n v="412"/>
        <n v="639"/>
        <n v="44"/>
        <n v="459"/>
        <n v="252"/>
        <n v="58"/>
        <n v="317"/>
        <n v="751"/>
        <n v="989"/>
        <n v="730"/>
        <n v="56"/>
        <n v="967"/>
        <n v="347"/>
        <n v="273"/>
        <n v="872"/>
        <n v="476"/>
        <n v="26"/>
        <n v="835"/>
        <n v="992"/>
        <n v="679"/>
        <n v="994"/>
        <n v="819"/>
        <n v="802"/>
        <n v="167"/>
        <n v="813"/>
        <n v="752"/>
        <n v="267"/>
        <n v="460"/>
        <n v="308"/>
        <n v="257"/>
        <n v="566"/>
        <n v="274"/>
        <n v="703"/>
        <n v="126"/>
        <n v="843"/>
        <n v="984"/>
        <n v="678"/>
        <n v="510"/>
        <n v="572"/>
        <n v="565"/>
        <n v="715"/>
        <n v="899"/>
        <n v="417"/>
        <n v="355"/>
        <n v="57"/>
        <n v="10"/>
        <n v="241"/>
        <n v="80"/>
        <n v="928"/>
        <n v="332"/>
        <n v="631"/>
        <n v="663"/>
        <n v="791"/>
        <n v="795"/>
        <n v="177"/>
        <n v="139"/>
        <n v="271"/>
        <n v="55"/>
        <n v="952"/>
        <n v="524"/>
        <n v="16"/>
        <n v="983"/>
        <n v="604"/>
        <n v="73"/>
        <n v="976"/>
        <n v="856"/>
        <n v="276"/>
        <n v="265"/>
        <n v="860"/>
        <n v="606"/>
        <n v="182"/>
        <n v="973"/>
        <n v="947"/>
        <n v="713"/>
        <n v="501"/>
        <n v="329"/>
        <n v="785"/>
        <n v="530"/>
        <n v="799"/>
        <n v="974"/>
        <n v="179"/>
        <n v="49"/>
        <n v="409"/>
        <n v="149"/>
        <n v="285"/>
        <n v="434"/>
        <n v="432"/>
        <n v="868"/>
        <n v="130"/>
        <n v="62"/>
        <n v="385"/>
        <n v="465"/>
        <n v="292"/>
        <n v="521"/>
        <n v="569"/>
        <n v="185"/>
        <n v="405"/>
        <n v="923"/>
        <n v="325"/>
        <n v="564"/>
        <n v="236"/>
        <n v="741"/>
        <n v="375"/>
        <n v="503"/>
        <n v="486"/>
        <n v="176"/>
        <n v="468"/>
        <n v="788"/>
        <n v="509"/>
        <n v="444"/>
        <n v="474"/>
        <n v="731"/>
        <n v="288"/>
        <n v="949"/>
        <n v="137"/>
        <n v="968"/>
        <n v="605"/>
        <n v="50"/>
        <n v="647"/>
        <n v="253"/>
        <n v="525"/>
        <n v="117"/>
        <n v="262"/>
        <n v="360"/>
        <n v="279"/>
        <n v="801"/>
        <n v="346"/>
        <n v="215"/>
        <n v="461"/>
        <n v="982"/>
        <n v="563"/>
        <n v="894"/>
        <n v="455"/>
        <n v="366"/>
        <n v="132"/>
        <n v="102"/>
        <n v="644"/>
        <n v="410"/>
        <n v="874"/>
        <n v="309"/>
        <n v="180"/>
        <n v="286"/>
        <n v="541"/>
        <n v="249"/>
        <n v="687"/>
        <n v="342"/>
        <n v="371"/>
        <n v="587"/>
        <n v="441"/>
        <n v="320"/>
        <n v="259"/>
        <n v="684"/>
        <n v="993"/>
        <n v="733"/>
        <n v="471"/>
        <n v="48"/>
        <n v="85"/>
        <n v="67"/>
        <n v="723"/>
        <n v="919"/>
        <n v="315"/>
        <n v="561"/>
        <n v="934"/>
        <n v="979"/>
        <n v="805"/>
        <n v="319"/>
        <n v="674"/>
        <n v="203"/>
        <n v="608"/>
        <n v="164"/>
        <n v="959"/>
        <n v="960"/>
        <n v="269"/>
        <n v="498"/>
        <n v="662"/>
        <n v="909"/>
        <n v="689"/>
        <n v="806"/>
        <n v="420"/>
        <n v="950"/>
        <n v="996"/>
        <n v="439"/>
        <n v="727"/>
        <n v="314"/>
        <n v="419"/>
        <n v="900"/>
        <n v="615"/>
        <n v="595"/>
        <n v="669"/>
        <n v="740"/>
        <n v="774"/>
        <n v="212"/>
        <n v="250"/>
        <n v="849"/>
        <n v="858"/>
        <n v="256"/>
        <n v="218"/>
        <n v="481"/>
        <n v="98"/>
        <n v="914"/>
        <n v="163"/>
        <n v="828"/>
        <n v="745"/>
        <n v="159"/>
        <n v="443"/>
        <n v="46"/>
        <n v="82"/>
        <n v="891"/>
        <n v="578"/>
        <n v="152"/>
        <n v="321"/>
        <n v="172"/>
        <n v="70"/>
        <n v="876"/>
        <n v="281"/>
        <n v="390"/>
        <n v="323"/>
        <n v="380"/>
      </sharedItems>
    </cacheField>
    <cacheField name="Status" numFmtId="0">
      <sharedItems count="2">
        <s v="Completed"/>
        <s v="Returned"/>
      </sharedItems>
    </cacheField>
    <cacheField name="Country" numFmtId="0">
      <sharedItems count="7">
        <s v="Australia"/>
        <s v="United Kingdom"/>
        <s v="China"/>
        <s v="Nigeria"/>
        <s v="United States"/>
        <s v="Brazil"/>
        <s v="Antarctica"/>
      </sharedItems>
    </cacheField>
    <cacheField name="Payment Method" numFmtId="0">
      <sharedItems count="4">
        <s v="Mobile Money"/>
        <s v="Credit Card"/>
        <s v="Cash"/>
        <s v="Bank Transfer"/>
      </sharedItems>
    </cacheField>
    <cacheField name="Year" numFmtId="0">
      <sharedItems count="2">
        <s v="2024"/>
        <s v="2025"/>
      </sharedItems>
    </cacheField>
    <cacheField name="Month" numFmtId="0">
      <sharedItems count="12">
        <s v="May"/>
        <s v="Oct"/>
        <s v="Jul"/>
        <s v="Mar"/>
        <s v="Nov"/>
        <s v="Jun"/>
        <s v="Dec"/>
        <s v="Feb"/>
        <s v="Sep"/>
        <s v="Aug"/>
        <s v="Jan"/>
        <s v="Apr"/>
      </sharedItems>
    </cacheField>
    <cacheField name="Day" numFmtId="0">
      <sharedItems count="7">
        <s v="Mon"/>
        <s v="Tue"/>
        <s v="Wed"/>
        <s v="Thu"/>
        <s v="Sun"/>
        <s v="Sat"/>
        <s v="Fri"/>
      </sharedItems>
    </cacheField>
    <cacheField name="Delivery Time" numFmtId="0">
      <sharedItems containsSemiMixedTypes="0" containsString="0" containsNumber="1" containsInteger="1" minValue="1" maxValue="22" count="20">
        <n v="4"/>
        <n v="6"/>
        <n v="10"/>
        <n v="5"/>
        <n v="16"/>
        <n v="12"/>
        <n v="15"/>
        <n v="9"/>
        <n v="3"/>
        <n v="14"/>
        <n v="8"/>
        <n v="11"/>
        <n v="7"/>
        <n v="13"/>
        <n v="21"/>
        <n v="19"/>
        <n v="20"/>
        <n v="22"/>
        <n v="1"/>
        <n v="2"/>
      </sharedItems>
    </cacheField>
    <cacheField name="Total Cost" numFmtId="0">
      <sharedItems containsSemiMixedTypes="0" containsString="0" containsNumber="1" containsInteger="1" minValue="8" maxValue="7305" count="509">
        <n v="714"/>
        <n v="147"/>
        <n v="3143"/>
        <n v="380"/>
        <n v="1240"/>
        <n v="1545"/>
        <n v="1231"/>
        <n v="1334"/>
        <n v="1053"/>
        <n v="1292"/>
        <n v="2158"/>
        <n v="362"/>
        <n v="1847"/>
        <n v="3179"/>
        <n v="5252"/>
        <n v="73"/>
        <n v="3049"/>
        <n v="1180"/>
        <n v="68"/>
        <n v="165"/>
        <n v="2499"/>
        <n v="1924"/>
        <n v="130"/>
        <n v="734"/>
        <n v="804"/>
        <n v="100"/>
        <n v="3897"/>
        <n v="1368"/>
        <n v="739"/>
        <n v="620"/>
        <n v="923"/>
        <n v="4944"/>
        <n v="1648"/>
        <n v="3876"/>
        <n v="1287"/>
        <n v="4488"/>
        <n v="1422"/>
        <n v="1141"/>
        <n v="2108"/>
        <n v="8"/>
        <n v="4282"/>
        <n v="1278"/>
        <n v="78"/>
        <n v="1799"/>
        <n v="578"/>
        <n v="999"/>
        <n v="5598"/>
        <n v="1570"/>
        <n v="340"/>
        <n v="1066"/>
        <n v="2471"/>
        <n v="3210"/>
        <n v="322"/>
        <n v="2619"/>
        <n v="3604"/>
        <n v="2921"/>
        <n v="427"/>
        <n v="538"/>
        <n v="250"/>
        <n v="62"/>
        <n v="369"/>
        <n v="642"/>
        <n v="3892"/>
        <n v="1040"/>
        <n v="721"/>
        <n v="616"/>
        <n v="6083"/>
        <n v="2376"/>
        <n v="6737"/>
        <n v="296"/>
        <n v="2737"/>
        <n v="1263"/>
        <n v="1309"/>
        <n v="1289"/>
        <n v="33"/>
        <n v="780"/>
        <n v="560"/>
        <n v="148"/>
        <n v="2294"/>
        <n v="1601"/>
        <n v="2549"/>
        <n v="1729"/>
        <n v="1096"/>
        <n v="1115"/>
        <n v="1708"/>
        <n v="2174"/>
        <n v="2860"/>
        <n v="1718"/>
        <n v="787"/>
        <n v="905"/>
        <n v="4221"/>
        <n v="599"/>
        <n v="1157"/>
        <n v="2514"/>
        <n v="2099"/>
        <n v="603"/>
        <n v="1320"/>
        <n v="4956"/>
        <n v="212"/>
        <n v="1035"/>
        <n v="1467"/>
        <n v="231"/>
        <n v="2094"/>
        <n v="1082"/>
        <n v="990"/>
        <n v="854"/>
        <n v="765"/>
        <n v="571"/>
        <n v="190"/>
        <n v="755"/>
        <n v="666"/>
        <n v="1431"/>
        <n v="512"/>
        <n v="162"/>
        <n v="330"/>
        <n v="406"/>
        <n v="1042"/>
        <n v="473"/>
        <n v="1295"/>
        <n v="1642"/>
        <n v="211"/>
        <n v="3812"/>
        <n v="397"/>
        <n v="624"/>
        <n v="690"/>
        <n v="911"/>
        <n v="992"/>
        <n v="119"/>
        <n v="498"/>
        <n v="172"/>
        <n v="2262"/>
        <n v="636"/>
        <n v="3298"/>
        <n v="1870"/>
        <n v="3149"/>
        <n v="458"/>
        <n v="938"/>
        <n v="2485"/>
        <n v="631"/>
        <n v="3654"/>
        <n v="5145"/>
        <n v="520"/>
        <n v="187"/>
        <n v="3537"/>
        <n v="351"/>
        <n v="1650"/>
        <n v="5430"/>
        <n v="235"/>
        <n v="3754"/>
        <n v="4185"/>
        <n v="54"/>
        <n v="655"/>
        <n v="176"/>
        <n v="569"/>
        <n v="702"/>
        <n v="4549"/>
        <n v="2848"/>
        <n v="1426"/>
        <n v="1625"/>
        <n v="334"/>
        <n v="2160"/>
        <n v="1814"/>
        <n v="1506"/>
        <n v="77"/>
        <n v="3284"/>
        <n v="4236"/>
        <n v="883"/>
        <n v="756"/>
        <n v="3735"/>
        <n v="4648"/>
        <n v="942"/>
        <n v="1763"/>
        <n v="2150"/>
        <n v="2565"/>
        <n v="2652"/>
        <n v="725"/>
        <n v="1947"/>
        <n v="2681"/>
        <n v="3306"/>
        <n v="4818"/>
        <n v="1986"/>
        <n v="4154"/>
        <n v="1071"/>
        <n v="836"/>
        <n v="510"/>
        <n v="1550"/>
        <n v="826"/>
        <n v="1583"/>
        <n v="2684"/>
        <n v="1890"/>
        <n v="1478"/>
        <n v="1921"/>
        <n v="1863"/>
        <n v="2958"/>
        <n v="2157"/>
        <n v="829"/>
        <n v="1448"/>
        <n v="1896"/>
        <n v="320"/>
        <n v="1786"/>
        <n v="2792"/>
        <n v="502"/>
        <n v="2781"/>
        <n v="2907"/>
        <n v="286"/>
        <n v="2731"/>
        <n v="983"/>
        <n v="728"/>
        <n v="348"/>
        <n v="227"/>
        <n v="5633"/>
        <n v="2967"/>
        <n v="4745"/>
        <n v="314"/>
        <n v="5657"/>
        <n v="763"/>
        <n v="1229"/>
        <n v="382"/>
        <n v="1962"/>
        <n v="2785"/>
        <n v="125"/>
        <n v="4676"/>
        <n v="4166"/>
        <n v="951"/>
        <n v="2237"/>
        <n v="3488"/>
        <n v="845"/>
        <n v="1351"/>
        <n v="3649"/>
        <n v="543"/>
        <n v="4065"/>
        <n v="1121"/>
        <n v="2070"/>
        <n v="1201"/>
        <n v="4544"/>
        <n v="771"/>
        <n v="2575"/>
        <n v="157"/>
        <n v="329"/>
        <n v="1747"/>
        <n v="1055"/>
        <n v="3942"/>
        <n v="841"/>
        <n v="1770"/>
        <n v="1359"/>
        <n v="980"/>
        <n v="3247"/>
        <n v="4577"/>
        <n v="2040"/>
        <n v="3432"/>
        <n v="2373"/>
        <n v="6078"/>
        <n v="1463"/>
        <n v="3201"/>
        <n v="249"/>
        <n v="494"/>
        <n v="2064"/>
        <n v="976"/>
        <n v="34"/>
        <n v="132"/>
        <n v="1095"/>
        <n v="1446"/>
        <n v="3528"/>
        <n v="180"/>
        <n v="1114"/>
        <n v="1394"/>
        <n v="3975"/>
        <n v="3182"/>
        <n v="1780"/>
        <n v="3935"/>
        <n v="6004"/>
        <n v="2249"/>
        <n v="150"/>
        <n v="459"/>
        <n v="407"/>
        <n v="47"/>
        <n v="4332"/>
        <n v="838"/>
        <n v="541"/>
        <n v="446"/>
        <n v="664"/>
        <n v="438"/>
        <n v="1074"/>
        <n v="1193"/>
        <n v="559"/>
        <n v="909"/>
        <n v="137"/>
        <n v="3211"/>
        <n v="535"/>
        <n v="4048"/>
        <n v="1281"/>
        <n v="2630"/>
        <n v="1316"/>
        <n v="5299"/>
        <n v="795"/>
        <n v="1558"/>
        <n v="7305"/>
        <n v="269"/>
        <n v="98"/>
        <n v="1432"/>
        <n v="387"/>
        <n v="998"/>
        <n v="3038"/>
        <n v="887"/>
        <n v="1210"/>
        <n v="1062"/>
        <n v="1562"/>
        <n v="104"/>
        <n v="1451"/>
        <n v="2252"/>
        <n v="1511"/>
        <n v="448"/>
        <n v="1340"/>
        <n v="5429"/>
        <n v="730"/>
        <n v="391"/>
        <n v="1733"/>
        <n v="3390"/>
        <n v="1992"/>
        <n v="833"/>
        <n v="2592"/>
        <n v="4615"/>
        <n v="1788"/>
        <n v="1861"/>
        <n v="482"/>
        <n v="3869"/>
        <n v="151"/>
        <n v="832"/>
        <n v="900"/>
        <n v="3270"/>
        <n v="3214"/>
        <n v="802"/>
        <n v="3413"/>
        <n v="936"/>
        <n v="1773"/>
        <n v="3258"/>
        <n v="689"/>
        <n v="3906"/>
        <n v="888"/>
        <n v="1825"/>
        <n v="3801"/>
        <n v="288"/>
        <n v="1146"/>
        <n v="2600"/>
        <n v="1851"/>
        <n v="548"/>
        <n v="1258"/>
        <n v="2995"/>
        <n v="138"/>
        <n v="4367"/>
        <n v="2024"/>
        <n v="3150"/>
        <n v="491"/>
        <n v="550"/>
        <n v="1584"/>
        <n v="1395"/>
        <n v="1602"/>
        <n v="1038"/>
        <n v="753"/>
        <n v="6579"/>
        <n v="692"/>
        <n v="2229"/>
        <n v="2210"/>
        <n v="1689"/>
        <n v="4381"/>
        <n v="2457"/>
        <n v="1102"/>
        <n v="4290"/>
        <n v="3326"/>
        <n v="381"/>
        <n v="1098"/>
        <n v="2415"/>
        <n v="898"/>
        <n v="1306"/>
        <n v="226"/>
        <n v="874"/>
        <n v="2993"/>
        <n v="270"/>
        <n v="1530"/>
        <n v="218"/>
        <n v="396"/>
        <n v="140"/>
        <n v="1931"/>
        <n v="2435"/>
        <n v="3739"/>
        <n v="847"/>
        <n v="183"/>
        <n v="3092"/>
        <n v="2075"/>
        <n v="1039"/>
        <n v="110"/>
        <n v="801"/>
        <n v="1174"/>
        <n v="882"/>
        <n v="2670"/>
        <n v="5771"/>
        <n v="160"/>
        <n v="2464"/>
        <n v="1554"/>
        <n v="4104"/>
        <n v="4766"/>
        <n v="3584"/>
        <n v="6016"/>
        <n v="411"/>
        <n v="4618"/>
        <n v="1813"/>
        <n v="736"/>
        <n v="213"/>
        <n v="590"/>
        <n v="1548"/>
        <n v="553"/>
        <n v="392"/>
        <n v="1518"/>
        <n v="1379"/>
        <n v="536"/>
        <n v="1346"/>
        <n v="701"/>
        <n v="604"/>
        <n v="479"/>
        <n v="2093"/>
        <n v="254"/>
        <n v="5055"/>
        <n v="812"/>
        <n v="2128"/>
        <n v="959"/>
        <n v="600"/>
        <n v="1918"/>
        <n v="1440"/>
        <n v="2913"/>
        <n v="3178"/>
        <n v="455"/>
        <n v="1134"/>
        <n v="1516"/>
        <n v="2660"/>
        <n v="2340"/>
        <n v="546"/>
        <n v="17"/>
        <n v="475"/>
        <n v="4532"/>
        <n v="966"/>
        <n v="3599"/>
        <n v="1021"/>
        <n v="2700"/>
        <n v="1709"/>
        <n v="1691"/>
        <n v="2083"/>
        <n v="468"/>
        <n v="3278"/>
        <n v="372"/>
        <n v="3218"/>
        <n v="2072"/>
        <n v="5187"/>
        <n v="356"/>
        <n v="4258"/>
        <n v="1742"/>
        <n v="252"/>
        <n v="23"/>
        <n v="782"/>
        <n v="551"/>
        <n v="3515"/>
        <n v="3297"/>
        <n v="3674"/>
        <n v="1687"/>
        <n v="1362"/>
        <n v="245"/>
        <n v="5061"/>
        <n v="2783"/>
        <n v="1200"/>
        <n v="1945"/>
        <n v="4415"/>
        <n v="3775"/>
        <n v="154"/>
        <n v="2718"/>
        <n v="719"/>
        <n v="2020"/>
        <n v="315"/>
        <n v="49"/>
        <n v="333"/>
        <n v="2145"/>
        <n v="3016"/>
        <n v="693"/>
        <n v="4014"/>
        <n v="4099"/>
        <n v="4172"/>
        <n v="916"/>
        <n v="561"/>
        <n v="487"/>
        <n v="45"/>
        <n v="2843"/>
        <n v="4058"/>
        <n v="32"/>
        <n v="4410"/>
        <n v="1156"/>
        <n v="486"/>
        <n v="605"/>
        <n v="177"/>
        <n v="1744"/>
        <n v="1510"/>
        <n v="1290"/>
        <n v="368"/>
        <n v="1155"/>
        <n v="964"/>
        <n v="1686"/>
        <n v="1775"/>
        <n v="3574"/>
        <n v="1260"/>
        <n v="798"/>
        <n v="2545"/>
        <n v="532"/>
      </sharedItems>
    </cacheField>
    <cacheField name="Sales Revenue" numFmtId="182">
      <sharedItems containsSemiMixedTypes="0" containsString="0" containsNumber="1" minValue="13" maxValue="9740" count="514">
        <n v="952"/>
        <n v="294"/>
        <n v="4190"/>
        <n v="690"/>
        <n v="1908"/>
        <n v="2060"/>
        <n v="2238"/>
        <n v="1668"/>
        <n v="2106"/>
        <n v="1988"/>
        <n v="3320"/>
        <n v="604"/>
        <n v="2463"/>
        <n v="4890"/>
        <n v="7002"/>
        <n v="104"/>
        <n v="4355"/>
        <n v="1686"/>
        <n v="124"/>
        <n v="194"/>
        <n v="3844"/>
        <n v="2748"/>
        <n v="186"/>
        <n v="1468"/>
        <n v="1072"/>
        <n v="200"/>
        <n v="7794"/>
        <n v="1824"/>
        <n v="1344"/>
        <n v="775"/>
        <n v="1539"/>
        <n v="6180"/>
        <n v="2997"/>
        <n v="5168"/>
        <n v="2573.84615384615"/>
        <n v="6904"/>
        <n v="2844"/>
        <n v="1521"/>
        <n v="2635"/>
        <n v="13"/>
        <n v="6588"/>
        <n v="1704"/>
        <n v="156"/>
        <n v="2768"/>
        <n v="889"/>
        <n v="1816"/>
        <n v="8613"/>
        <n v="1962"/>
        <n v="618"/>
        <n v="2132"/>
        <n v="3530"/>
        <n v="6419"/>
        <n v="644"/>
        <n v="4365"/>
        <n v="5544"/>
        <n v="3895"/>
        <n v="712"/>
        <n v="828"/>
        <n v="312"/>
        <n v="95"/>
        <n v="567"/>
        <n v="856"/>
        <n v="5560"/>
        <n v="1890"/>
        <n v="961"/>
        <n v="1232"/>
        <n v="8110"/>
        <n v="3960"/>
        <n v="8982"/>
        <n v="539"/>
        <n v="4977"/>
        <n v="2296"/>
        <n v="1540"/>
        <n v="1516"/>
        <n v="65"/>
        <n v="268"/>
        <n v="1200"/>
        <n v="2254"/>
        <n v="1120"/>
        <n v="247"/>
        <n v="3824"/>
        <n v="978"/>
        <n v="4635"/>
        <n v="2660"/>
        <n v="1827"/>
        <n v="2028"/>
        <n v="2440"/>
        <n v="4347"/>
        <n v="5200"/>
        <n v="2290"/>
        <n v="984"/>
        <n v="1206"/>
        <n v="6030"/>
        <n v="749"/>
        <n v="1780"/>
        <n v="3591"/>
        <n v="2624"/>
        <n v="928"/>
        <n v="1885"/>
        <n v="7080"/>
        <n v="326"/>
        <n v="1882"/>
        <n v="2445"/>
        <n v="308"/>
        <n v="4188"/>
        <n v="1968"/>
        <n v="1320"/>
        <n v="1424"/>
        <n v="1020"/>
        <n v="815"/>
        <n v="1998"/>
        <n v="293"/>
        <n v="1372"/>
        <n v="1210"/>
        <n v="2862"/>
        <n v="1024"/>
        <n v="231"/>
        <n v="777"/>
        <n v="660"/>
        <n v="624"/>
        <n v="1737"/>
        <n v="860"/>
        <n v="1850"/>
        <n v="2985"/>
        <n v="324"/>
        <n v="4765"/>
        <n v="960"/>
        <n v="1150"/>
        <n v="1656"/>
        <n v="1323"/>
        <n v="217"/>
        <n v="830"/>
        <n v="264"/>
        <n v="4524"/>
        <n v="748"/>
        <n v="3880"/>
        <n v="3400"/>
        <n v="5248"/>
        <n v="654"/>
        <n v="1340"/>
        <n v="4970"/>
        <n v="1052"/>
        <n v="5621"/>
        <n v="7350"/>
        <n v="945"/>
        <n v="267"/>
        <n v="5442"/>
        <n v="585"/>
        <n v="2538"/>
        <n v="7240"/>
        <n v="336"/>
        <n v="5776"/>
        <n v="5580"/>
        <n v="77"/>
        <n v="1092"/>
        <n v="270"/>
        <n v="876"/>
        <n v="1080"/>
        <n v="5352"/>
        <n v="4382"/>
        <n v="2037"/>
        <n v="2955"/>
        <n v="556"/>
        <n v="3600"/>
        <n v="2790"/>
        <n v="2151"/>
        <n v="154"/>
        <n v="5971"/>
        <n v="5648"/>
        <n v="1359"/>
        <n v="7470"/>
        <n v="6640"/>
        <n v="1570"/>
        <n v="2350"/>
        <n v="2688"/>
        <n v="4275"/>
        <n v="3789"/>
        <n v="1035"/>
        <n v="3540"/>
        <n v="4125"/>
        <n v="6010"/>
        <n v="8030"/>
        <n v="2336"/>
        <n v="7552"/>
        <n v="1648"/>
        <n v="1520"/>
        <n v="728"/>
        <n v="2583"/>
        <n v="1032"/>
        <n v="2436"/>
        <n v="3355"/>
        <n v="2907"/>
        <n v="2274"/>
        <n v="3105"/>
        <n v="4930"/>
        <n v="4314"/>
        <n v="1275"/>
        <n v="1930"/>
        <n v="3160"/>
        <n v="534"/>
        <n v="2976"/>
        <n v="5584"/>
        <n v="773"/>
        <n v="3708"/>
        <n v="4473"/>
        <n v="440"/>
        <n v="3213"/>
        <n v="1512"/>
        <n v="1455"/>
        <n v="464"/>
        <n v="951"/>
        <n v="284"/>
        <n v="7510"/>
        <n v="4945"/>
        <n v="7300"/>
        <n v="392"/>
        <n v="8703"/>
        <n v="1388"/>
        <n v="1638"/>
        <n v="546"/>
        <n v="2616"/>
        <n v="4284"/>
        <n v="208"/>
        <n v="5845"/>
        <n v="5952"/>
        <n v="1358"/>
        <n v="4690"/>
        <n v="4650"/>
        <n v="994"/>
        <n v="2457"/>
        <n v="5614"/>
        <n v="835"/>
        <n v="8130"/>
        <n v="1504"/>
        <n v="1602"/>
        <n v="2760"/>
        <n v="1848"/>
        <n v="5680"/>
        <n v="1285"/>
        <n v="3962"/>
        <n v="242"/>
        <n v="548"/>
        <n v="1406"/>
        <n v="4928"/>
        <n v="1202"/>
        <n v="1008"/>
        <n v="2529"/>
        <n v="1599"/>
        <n v="1400"/>
        <n v="5904"/>
        <n v="6102"/>
        <n v="4080"/>
        <n v="4576"/>
        <n v="3390"/>
        <n v="7150"/>
        <n v="2439"/>
        <n v="4925"/>
        <n v="899"/>
        <n v="3753"/>
        <n v="1775"/>
        <n v="57"/>
        <n v="80"/>
        <n v="189"/>
        <n v="1460"/>
        <n v="2410"/>
        <n v="5040"/>
        <n v="240"/>
        <n v="1856"/>
        <n v="2324"/>
        <n v="5679"/>
        <n v="5304"/>
        <n v="2373"/>
        <n v="7155"/>
        <n v="8577"/>
        <n v="3460"/>
        <n v="177"/>
        <n v="834"/>
        <n v="813"/>
        <n v="55"/>
        <n v="6664"/>
        <n v="1048"/>
        <n v="48"/>
        <n v="983"/>
        <n v="525"/>
        <n v="1208"/>
        <n v="730"/>
        <n v="1952"/>
        <n v="4280"/>
        <n v="1380"/>
        <n v="2385"/>
        <n v="1212"/>
        <n v="182"/>
        <n v="5838"/>
        <n v="1894"/>
        <n v="713"/>
        <n v="6228"/>
        <n v="2135"/>
        <n v="3507"/>
        <n v="2632"/>
        <n v="7065"/>
        <n v="1060"/>
        <n v="2397"/>
        <n v="9740"/>
        <n v="537"/>
        <n v="196"/>
        <n v="2863"/>
        <n v="596"/>
        <n v="1425"/>
        <n v="4340"/>
        <n v="1365"/>
        <n v="1728"/>
        <n v="1416"/>
        <n v="2604"/>
        <n v="130"/>
        <n v="2232"/>
        <n v="62"/>
        <n v="3465"/>
        <n v="2325"/>
        <n v="560"/>
        <n v="2680"/>
        <n v="6786"/>
        <n v="521"/>
        <n v="3150"/>
        <n v="6780"/>
        <n v="3983"/>
        <n v="1665"/>
        <n v="3240"/>
        <n v="9230"/>
        <n v="3250"/>
        <n v="3384"/>
        <n v="472"/>
        <n v="741"/>
        <n v="275"/>
        <n v="1125"/>
        <n v="5030"/>
        <n v="5844"/>
        <n v="1458"/>
        <n v="4015"/>
        <n v="704"/>
        <n v="1872"/>
        <n v="2364"/>
        <n v="4072"/>
        <n v="5208"/>
        <n v="1776"/>
        <n v="3318"/>
        <n v="5848"/>
        <n v="576"/>
        <n v="1432"/>
        <n v="4728"/>
        <n v="2847"/>
        <n v="1096"/>
        <n v="1936"/>
        <n v="5445"/>
        <n v="250"/>
        <n v="5823"/>
        <n v="2530"/>
        <n v="5250"/>
        <n v="4068"/>
        <n v="702"/>
        <n v="786"/>
        <n v="2880"/>
        <n v="3204"/>
        <n v="1384"/>
        <n v="1075"/>
        <n v="7740"/>
        <n v="922"/>
        <n v="4053"/>
        <n v="2946"/>
        <n v="1938"/>
        <n v="3378"/>
        <n v="6258"/>
        <n v="4095"/>
        <n v="1695"/>
        <n v="5720"/>
        <n v="692"/>
        <n v="2196"/>
        <n v="102"/>
        <n v="3220"/>
        <n v="1197"/>
        <n v="1632"/>
        <n v="410"/>
        <n v="1748"/>
        <n v="5985"/>
        <n v="386"/>
        <n v="2781"/>
        <n v="291"/>
        <n v="720"/>
        <n v="187"/>
        <n v="2574"/>
        <n v="3246"/>
        <n v="6232"/>
        <n v="996"/>
        <n v="292"/>
        <n v="333"/>
        <n v="6183"/>
        <n v="2052"/>
        <n v="2766"/>
        <n v="1484"/>
        <n v="1068"/>
        <n v="2348"/>
        <n v="1764"/>
        <n v="7624"/>
        <n v="3560"/>
        <n v="7695"/>
        <n v="320"/>
        <n v="3080"/>
        <n v="2072"/>
        <n v="5472"/>
        <n v="5958"/>
        <n v="4216"/>
        <n v="7520"/>
        <n v="821"/>
        <n v="6597"/>
        <n v="3297"/>
        <n v="1132"/>
        <n v="384"/>
        <n v="5864"/>
        <n v="2064"/>
        <n v="4050"/>
        <n v="850"/>
        <n v="603"/>
        <n v="2169"/>
        <n v="1838"/>
        <n v="630"/>
        <n v="1683"/>
        <n v="934"/>
        <n v="979"/>
        <n v="805"/>
        <n v="957"/>
        <n v="3488"/>
        <n v="462"/>
        <n v="6740"/>
        <n v="1624"/>
        <n v="3040"/>
        <n v="1476"/>
        <n v="800"/>
        <n v="3836"/>
        <n v="269"/>
        <n v="4482"/>
        <n v="3972"/>
        <n v="909"/>
        <n v="2756"/>
        <n v="4836"/>
        <n v="840"/>
        <n v="30"/>
        <n v="950"/>
        <n v="6972"/>
        <n v="1756"/>
        <n v="6543"/>
        <n v="3352"/>
        <n v="4500"/>
        <n v="3108"/>
        <n v="3075"/>
        <n v="4165"/>
        <n v="669"/>
        <n v="4370"/>
        <n v="744"/>
        <n v="5364"/>
        <n v="2960"/>
        <n v="7410"/>
        <n v="474"/>
        <n v="5677"/>
        <n v="988"/>
        <n v="2322"/>
        <n v="315"/>
        <n v="1043"/>
        <n v="848"/>
        <n v="6390"/>
        <n v="5495"/>
        <n v="2109"/>
        <n v="2724"/>
        <n v="350"/>
        <n v="7230"/>
        <n v="3976"/>
        <n v="1500"/>
        <n v="2288"/>
        <n v="6792"/>
        <n v="6864"/>
        <n v="256"/>
        <n v="3624"/>
        <n v="1308"/>
        <n v="3367"/>
        <n v="420"/>
        <n v="98"/>
        <n v="444"/>
        <n v="4290"/>
        <n v="5484"/>
        <n v="7299"/>
        <n v="7452"/>
        <n v="5960"/>
        <n v="1666"/>
        <n v="159"/>
        <n v="886"/>
        <n v="90"/>
        <n v="3790"/>
        <n v="5410"/>
        <n v="46"/>
        <n v="328"/>
        <n v="8019"/>
        <n v="2312"/>
        <n v="608"/>
        <n v="864"/>
        <n v="321"/>
        <n v="2492"/>
        <n v="1888"/>
        <n v="1720"/>
        <n v="490"/>
        <n v="1444"/>
        <n v="1752"/>
        <n v="2248"/>
        <n v="2730"/>
        <n v="1140"/>
        <n v="5090"/>
        <n v="968"/>
      </sharedItems>
    </cacheField>
    <cacheField name="Net Profit" numFmtId="182">
      <sharedItems containsSemiMixedTypes="0" containsString="0" containsNumber="1" minValue="5" maxValue="4615" count="474">
        <n v="238"/>
        <n v="147"/>
        <n v="1047"/>
        <n v="310"/>
        <n v="668"/>
        <n v="515"/>
        <n v="1007"/>
        <n v="334"/>
        <n v="1053"/>
        <n v="696"/>
        <n v="1162"/>
        <n v="242"/>
        <n v="616"/>
        <n v="1711"/>
        <n v="1750"/>
        <n v="31"/>
        <n v="1306"/>
        <n v="506"/>
        <n v="56"/>
        <n v="29"/>
        <n v="1345"/>
        <n v="824"/>
        <n v="734"/>
        <n v="268"/>
        <n v="100"/>
        <n v="3897"/>
        <n v="456"/>
        <n v="605"/>
        <n v="155"/>
        <n v="1236"/>
        <n v="1349"/>
        <n v="1292"/>
        <n v="1286.84615384615"/>
        <n v="2416"/>
        <n v="1422"/>
        <n v="380"/>
        <n v="527"/>
        <n v="5"/>
        <n v="2306"/>
        <n v="426"/>
        <n v="78"/>
        <n v="969"/>
        <n v="311"/>
        <n v="817"/>
        <n v="3015"/>
        <n v="392"/>
        <n v="278"/>
        <n v="1066"/>
        <n v="1059"/>
        <n v="3209"/>
        <n v="322"/>
        <n v="1746"/>
        <n v="1940"/>
        <n v="974"/>
        <n v="285"/>
        <n v="290"/>
        <n v="62"/>
        <n v="33"/>
        <n v="198"/>
        <n v="214"/>
        <n v="1668"/>
        <n v="850"/>
        <n v="240"/>
        <n v="2027"/>
        <n v="1584"/>
        <n v="2245"/>
        <n v="243"/>
        <n v="2240"/>
        <n v="1033"/>
        <n v="231"/>
        <n v="227"/>
        <n v="32"/>
        <n v="121"/>
        <n v="420"/>
        <n v="1014"/>
        <n v="560"/>
        <n v="99"/>
        <n v="1530"/>
        <n v="862"/>
        <n v="440"/>
        <n v="2086"/>
        <n v="931"/>
        <n v="731"/>
        <n v="913"/>
        <n v="732"/>
        <n v="2173"/>
        <n v="2340"/>
        <n v="572"/>
        <n v="197"/>
        <n v="301"/>
        <n v="1809"/>
        <n v="150"/>
        <n v="623"/>
        <n v="1077"/>
        <n v="525"/>
        <n v="325"/>
        <n v="565"/>
        <n v="2124"/>
        <n v="114"/>
        <n v="847"/>
        <n v="978"/>
        <n v="77"/>
        <n v="2094"/>
        <n v="886"/>
        <n v="330"/>
        <n v="570"/>
        <n v="255"/>
        <n v="244"/>
        <n v="999"/>
        <n v="103"/>
        <n v="617"/>
        <n v="544"/>
        <n v="1431"/>
        <n v="512"/>
        <n v="69"/>
        <n v="350"/>
        <n v="218"/>
        <n v="695"/>
        <n v="387"/>
        <n v="555"/>
        <n v="1343"/>
        <n v="113"/>
        <n v="953"/>
        <n v="170"/>
        <n v="336"/>
        <n v="460"/>
        <n v="745"/>
        <n v="331"/>
        <n v="98"/>
        <n v="332"/>
        <n v="92"/>
        <n v="2262"/>
        <n v="112"/>
        <n v="582"/>
        <n v="2099"/>
        <n v="196"/>
        <n v="402"/>
        <n v="2485"/>
        <n v="421"/>
        <n v="1967"/>
        <n v="2205"/>
        <n v="425"/>
        <n v="80"/>
        <n v="1905"/>
        <n v="234"/>
        <n v="888"/>
        <n v="1810"/>
        <n v="101"/>
        <n v="2022"/>
        <n v="1395"/>
        <n v="23"/>
        <n v="437"/>
        <n v="94"/>
        <n v="307"/>
        <n v="378"/>
        <n v="803"/>
        <n v="1534"/>
        <n v="611"/>
        <n v="1330"/>
        <n v="222"/>
        <n v="1440"/>
        <n v="976"/>
        <n v="645"/>
        <n v="2687"/>
        <n v="1412"/>
        <n v="476"/>
        <n v="189"/>
        <n v="3735"/>
        <n v="1992"/>
        <n v="628"/>
        <n v="587"/>
        <n v="538"/>
        <n v="1710"/>
        <n v="1137"/>
        <n v="1593"/>
        <n v="1444"/>
        <n v="2704"/>
        <n v="3212"/>
        <n v="3398"/>
        <n v="577"/>
        <n v="684"/>
        <n v="206"/>
        <n v="853"/>
        <n v="671"/>
        <n v="472"/>
        <n v="1017"/>
        <n v="796"/>
        <n v="1034"/>
        <n v="1242"/>
        <n v="1972"/>
        <n v="2157"/>
        <n v="446"/>
        <n v="482"/>
        <n v="1264"/>
        <n v="1190"/>
        <n v="2792"/>
        <n v="271"/>
        <n v="927"/>
        <n v="1566"/>
        <n v="154"/>
        <n v="529"/>
        <n v="727"/>
        <n v="116"/>
        <n v="57"/>
        <n v="1877"/>
        <n v="1978"/>
        <n v="2555"/>
        <n v="3046"/>
        <n v="625"/>
        <n v="409"/>
        <n v="164"/>
        <n v="654"/>
        <n v="1499"/>
        <n v="83"/>
        <n v="1169"/>
        <n v="1786"/>
        <n v="407"/>
        <n v="2236"/>
        <n v="1641"/>
        <n v="149"/>
        <n v="1106"/>
        <n v="1965"/>
        <n v="292"/>
        <n v="4065"/>
        <n v="451"/>
        <n v="481"/>
        <n v="690"/>
        <n v="647"/>
        <n v="1136"/>
        <n v="514"/>
        <n v="1387"/>
        <n v="85"/>
        <n v="219"/>
        <n v="941"/>
        <n v="351"/>
        <n v="986"/>
        <n v="361"/>
        <n v="353"/>
        <n v="759"/>
        <n v="2657"/>
        <n v="1525"/>
        <n v="2040"/>
        <n v="1144"/>
        <n v="1072"/>
        <n v="1724"/>
        <n v="44"/>
        <n v="405"/>
        <n v="1689"/>
        <n v="799"/>
        <n v="12"/>
        <n v="365"/>
        <n v="964"/>
        <n v="1512"/>
        <n v="60"/>
        <n v="742"/>
        <n v="930"/>
        <n v="1704"/>
        <n v="2122"/>
        <n v="593"/>
        <n v="3220"/>
        <n v="2573"/>
        <n v="1211"/>
        <n v="27"/>
        <n v="375"/>
        <n v="406"/>
        <n v="8"/>
        <n v="2332"/>
        <n v="210"/>
        <n v="14"/>
        <n v="442"/>
        <n v="79"/>
        <n v="878"/>
        <n v="1070"/>
        <n v="1192"/>
        <n v="303"/>
        <n v="45"/>
        <n v="2627"/>
        <n v="852"/>
        <n v="178"/>
        <n v="2180"/>
        <n v="854"/>
        <n v="877"/>
        <n v="1316"/>
        <n v="1766"/>
        <n v="265"/>
        <n v="839"/>
        <n v="2435"/>
        <n v="209"/>
        <n v="427"/>
        <n v="1302"/>
        <n v="478"/>
        <n v="518"/>
        <n v="354"/>
        <n v="1042"/>
        <n v="26"/>
        <n v="781"/>
        <n v="28"/>
        <n v="1213"/>
        <n v="814"/>
        <n v="1340"/>
        <n v="1357"/>
        <n v="730"/>
        <n v="130"/>
        <n v="1417"/>
        <n v="3390"/>
        <n v="1991"/>
        <n v="832"/>
        <n v="648"/>
        <n v="4615"/>
        <n v="1462"/>
        <n v="1523"/>
        <n v="142"/>
        <n v="259"/>
        <n v="2083"/>
        <n v="124"/>
        <n v="680"/>
        <n v="225"/>
        <n v="1760"/>
        <n v="2630"/>
        <n v="656"/>
        <n v="602"/>
        <n v="317"/>
        <n v="936"/>
        <n v="591"/>
        <n v="371"/>
        <n v="1493"/>
        <n v="2047"/>
        <n v="288"/>
        <n v="286"/>
        <n v="2128"/>
        <n v="996"/>
        <n v="548"/>
        <n v="678"/>
        <n v="2450"/>
        <n v="1456"/>
        <n v="2100"/>
        <n v="1220"/>
        <n v="211"/>
        <n v="236"/>
        <n v="1296"/>
        <n v="1602"/>
        <n v="346"/>
        <n v="1161"/>
        <n v="230"/>
        <n v="1824"/>
        <n v="736"/>
        <n v="872"/>
        <n v="1638"/>
        <n v="1430"/>
        <n v="2218"/>
        <n v="1098"/>
        <n v="132"/>
        <n v="25"/>
        <n v="805"/>
        <n v="299"/>
        <n v="326"/>
        <n v="184"/>
        <n v="874"/>
        <n v="2992"/>
        <n v="1251"/>
        <n v="73"/>
        <n v="324"/>
        <n v="47"/>
        <n v="643"/>
        <n v="811"/>
        <n v="2493"/>
        <n v="102"/>
        <n v="3091"/>
        <n v="410"/>
        <n v="691"/>
        <n v="445"/>
        <n v="90"/>
        <n v="267"/>
        <n v="1174"/>
        <n v="882"/>
        <n v="3812"/>
        <n v="890"/>
        <n v="1924"/>
        <n v="160"/>
        <n v="1368"/>
        <n v="632"/>
        <n v="1504"/>
        <n v="1979"/>
        <n v="1484"/>
        <n v="396"/>
        <n v="71"/>
        <n v="96"/>
        <n v="2052"/>
        <n v="516"/>
        <n v="1012"/>
        <n v="302"/>
        <n v="297"/>
        <n v="651"/>
        <n v="459"/>
        <n v="337"/>
        <n v="233"/>
        <n v="201"/>
        <n v="208"/>
        <n v="1685"/>
        <n v="812"/>
        <n v="912"/>
        <n v="517"/>
        <n v="200"/>
        <n v="1918"/>
        <n v="1569"/>
        <n v="794"/>
        <n v="454"/>
        <n v="1240"/>
        <n v="2176"/>
        <n v="1260"/>
        <n v="294"/>
        <n v="13"/>
        <n v="475"/>
        <n v="2440"/>
        <n v="790"/>
        <n v="2944"/>
        <n v="549"/>
        <n v="838"/>
        <n v="1800"/>
        <n v="1399"/>
        <n v="1384"/>
        <n v="2082"/>
        <n v="1092"/>
        <n v="372"/>
        <n v="2146"/>
        <n v="2223"/>
        <n v="118"/>
        <n v="1419"/>
        <n v="580"/>
        <n v="63"/>
        <n v="7"/>
        <n v="261"/>
        <n v="2875"/>
        <n v="2198"/>
        <n v="1574"/>
        <n v="422"/>
        <n v="1362"/>
        <n v="105"/>
        <n v="2169"/>
        <n v="1193"/>
        <n v="300"/>
        <n v="343"/>
        <n v="2377"/>
        <n v="3089"/>
        <n v="906"/>
        <n v="589"/>
        <n v="1347"/>
        <n v="49"/>
        <n v="111"/>
        <n v="2145"/>
        <n v="2468"/>
        <n v="122"/>
        <n v="3285"/>
        <n v="3353"/>
        <n v="1788"/>
        <n v="750"/>
        <n v="40"/>
        <n v="399"/>
        <n v="947"/>
        <n v="1352"/>
        <n v="115"/>
        <n v="3609"/>
        <n v="1156"/>
        <n v="144"/>
        <n v="748"/>
        <n v="430"/>
        <n v="289"/>
        <n v="788"/>
        <n v="562"/>
        <n v="955"/>
        <n v="1191"/>
        <n v="342"/>
        <n v="2545"/>
        <n v="436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5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1"/>
    <x v="0"/>
    <x v="1"/>
    <x v="1"/>
    <x v="1"/>
    <x v="1"/>
    <x v="1"/>
    <x v="1"/>
  </r>
  <r>
    <x v="2"/>
    <x v="2"/>
    <x v="2"/>
    <x v="2"/>
    <x v="2"/>
    <x v="2"/>
    <x v="2"/>
    <x v="2"/>
    <x v="0"/>
    <x v="1"/>
    <x v="1"/>
    <x v="0"/>
    <x v="1"/>
    <x v="0"/>
    <x v="2"/>
    <x v="2"/>
    <x v="2"/>
    <x v="2"/>
  </r>
  <r>
    <x v="3"/>
    <x v="3"/>
    <x v="3"/>
    <x v="3"/>
    <x v="3"/>
    <x v="3"/>
    <x v="3"/>
    <x v="3"/>
    <x v="0"/>
    <x v="1"/>
    <x v="1"/>
    <x v="0"/>
    <x v="0"/>
    <x v="2"/>
    <x v="3"/>
    <x v="3"/>
    <x v="3"/>
    <x v="3"/>
  </r>
  <r>
    <x v="4"/>
    <x v="4"/>
    <x v="0"/>
    <x v="4"/>
    <x v="4"/>
    <x v="4"/>
    <x v="4"/>
    <x v="4"/>
    <x v="1"/>
    <x v="2"/>
    <x v="2"/>
    <x v="0"/>
    <x v="1"/>
    <x v="1"/>
    <x v="4"/>
    <x v="4"/>
    <x v="4"/>
    <x v="4"/>
  </r>
  <r>
    <x v="5"/>
    <x v="5"/>
    <x v="4"/>
    <x v="5"/>
    <x v="5"/>
    <x v="5"/>
    <x v="5"/>
    <x v="5"/>
    <x v="0"/>
    <x v="3"/>
    <x v="2"/>
    <x v="0"/>
    <x v="2"/>
    <x v="3"/>
    <x v="1"/>
    <x v="5"/>
    <x v="5"/>
    <x v="5"/>
  </r>
  <r>
    <x v="6"/>
    <x v="6"/>
    <x v="3"/>
    <x v="3"/>
    <x v="6"/>
    <x v="6"/>
    <x v="6"/>
    <x v="6"/>
    <x v="1"/>
    <x v="0"/>
    <x v="2"/>
    <x v="0"/>
    <x v="3"/>
    <x v="4"/>
    <x v="5"/>
    <x v="6"/>
    <x v="6"/>
    <x v="6"/>
  </r>
  <r>
    <x v="7"/>
    <x v="7"/>
    <x v="0"/>
    <x v="6"/>
    <x v="7"/>
    <x v="7"/>
    <x v="3"/>
    <x v="7"/>
    <x v="0"/>
    <x v="3"/>
    <x v="1"/>
    <x v="0"/>
    <x v="4"/>
    <x v="3"/>
    <x v="2"/>
    <x v="7"/>
    <x v="7"/>
    <x v="7"/>
  </r>
  <r>
    <x v="8"/>
    <x v="8"/>
    <x v="3"/>
    <x v="7"/>
    <x v="8"/>
    <x v="8"/>
    <x v="7"/>
    <x v="8"/>
    <x v="0"/>
    <x v="3"/>
    <x v="1"/>
    <x v="0"/>
    <x v="0"/>
    <x v="5"/>
    <x v="0"/>
    <x v="8"/>
    <x v="8"/>
    <x v="8"/>
  </r>
  <r>
    <x v="9"/>
    <x v="9"/>
    <x v="2"/>
    <x v="8"/>
    <x v="9"/>
    <x v="9"/>
    <x v="1"/>
    <x v="9"/>
    <x v="1"/>
    <x v="0"/>
    <x v="1"/>
    <x v="0"/>
    <x v="5"/>
    <x v="0"/>
    <x v="6"/>
    <x v="9"/>
    <x v="9"/>
    <x v="9"/>
  </r>
  <r>
    <x v="10"/>
    <x v="10"/>
    <x v="4"/>
    <x v="9"/>
    <x v="10"/>
    <x v="10"/>
    <x v="8"/>
    <x v="10"/>
    <x v="0"/>
    <x v="3"/>
    <x v="2"/>
    <x v="0"/>
    <x v="6"/>
    <x v="4"/>
    <x v="7"/>
    <x v="10"/>
    <x v="10"/>
    <x v="10"/>
  </r>
  <r>
    <x v="11"/>
    <x v="11"/>
    <x v="1"/>
    <x v="10"/>
    <x v="5"/>
    <x v="11"/>
    <x v="0"/>
    <x v="11"/>
    <x v="0"/>
    <x v="3"/>
    <x v="1"/>
    <x v="0"/>
    <x v="2"/>
    <x v="3"/>
    <x v="8"/>
    <x v="11"/>
    <x v="11"/>
    <x v="11"/>
  </r>
  <r>
    <x v="12"/>
    <x v="12"/>
    <x v="0"/>
    <x v="0"/>
    <x v="11"/>
    <x v="12"/>
    <x v="3"/>
    <x v="12"/>
    <x v="1"/>
    <x v="3"/>
    <x v="3"/>
    <x v="0"/>
    <x v="3"/>
    <x v="1"/>
    <x v="2"/>
    <x v="12"/>
    <x v="12"/>
    <x v="12"/>
  </r>
  <r>
    <x v="13"/>
    <x v="13"/>
    <x v="0"/>
    <x v="4"/>
    <x v="12"/>
    <x v="13"/>
    <x v="5"/>
    <x v="13"/>
    <x v="1"/>
    <x v="3"/>
    <x v="2"/>
    <x v="0"/>
    <x v="2"/>
    <x v="4"/>
    <x v="9"/>
    <x v="13"/>
    <x v="13"/>
    <x v="13"/>
  </r>
  <r>
    <x v="14"/>
    <x v="14"/>
    <x v="0"/>
    <x v="0"/>
    <x v="13"/>
    <x v="14"/>
    <x v="7"/>
    <x v="14"/>
    <x v="0"/>
    <x v="4"/>
    <x v="2"/>
    <x v="0"/>
    <x v="6"/>
    <x v="4"/>
    <x v="7"/>
    <x v="14"/>
    <x v="14"/>
    <x v="14"/>
  </r>
  <r>
    <x v="15"/>
    <x v="15"/>
    <x v="4"/>
    <x v="11"/>
    <x v="14"/>
    <x v="12"/>
    <x v="8"/>
    <x v="15"/>
    <x v="1"/>
    <x v="3"/>
    <x v="3"/>
    <x v="0"/>
    <x v="3"/>
    <x v="3"/>
    <x v="10"/>
    <x v="15"/>
    <x v="15"/>
    <x v="15"/>
  </r>
  <r>
    <x v="16"/>
    <x v="16"/>
    <x v="2"/>
    <x v="12"/>
    <x v="15"/>
    <x v="15"/>
    <x v="2"/>
    <x v="16"/>
    <x v="1"/>
    <x v="3"/>
    <x v="0"/>
    <x v="0"/>
    <x v="7"/>
    <x v="5"/>
    <x v="10"/>
    <x v="16"/>
    <x v="16"/>
    <x v="16"/>
  </r>
  <r>
    <x v="17"/>
    <x v="17"/>
    <x v="2"/>
    <x v="13"/>
    <x v="16"/>
    <x v="16"/>
    <x v="3"/>
    <x v="17"/>
    <x v="0"/>
    <x v="1"/>
    <x v="3"/>
    <x v="0"/>
    <x v="2"/>
    <x v="2"/>
    <x v="7"/>
    <x v="17"/>
    <x v="17"/>
    <x v="17"/>
  </r>
  <r>
    <x v="18"/>
    <x v="18"/>
    <x v="1"/>
    <x v="14"/>
    <x v="17"/>
    <x v="17"/>
    <x v="9"/>
    <x v="18"/>
    <x v="0"/>
    <x v="4"/>
    <x v="0"/>
    <x v="0"/>
    <x v="8"/>
    <x v="5"/>
    <x v="2"/>
    <x v="18"/>
    <x v="18"/>
    <x v="18"/>
  </r>
  <r>
    <x v="19"/>
    <x v="19"/>
    <x v="0"/>
    <x v="15"/>
    <x v="18"/>
    <x v="18"/>
    <x v="4"/>
    <x v="19"/>
    <x v="0"/>
    <x v="3"/>
    <x v="3"/>
    <x v="0"/>
    <x v="1"/>
    <x v="3"/>
    <x v="1"/>
    <x v="19"/>
    <x v="19"/>
    <x v="19"/>
  </r>
  <r>
    <x v="20"/>
    <x v="11"/>
    <x v="1"/>
    <x v="10"/>
    <x v="5"/>
    <x v="11"/>
    <x v="0"/>
    <x v="11"/>
    <x v="0"/>
    <x v="3"/>
    <x v="0"/>
    <x v="0"/>
    <x v="2"/>
    <x v="3"/>
    <x v="8"/>
    <x v="11"/>
    <x v="11"/>
    <x v="11"/>
  </r>
  <r>
    <x v="21"/>
    <x v="20"/>
    <x v="1"/>
    <x v="16"/>
    <x v="19"/>
    <x v="19"/>
    <x v="0"/>
    <x v="20"/>
    <x v="1"/>
    <x v="3"/>
    <x v="0"/>
    <x v="0"/>
    <x v="9"/>
    <x v="4"/>
    <x v="5"/>
    <x v="20"/>
    <x v="20"/>
    <x v="20"/>
  </r>
  <r>
    <x v="22"/>
    <x v="21"/>
    <x v="4"/>
    <x v="11"/>
    <x v="20"/>
    <x v="20"/>
    <x v="6"/>
    <x v="21"/>
    <x v="0"/>
    <x v="3"/>
    <x v="1"/>
    <x v="0"/>
    <x v="6"/>
    <x v="0"/>
    <x v="8"/>
    <x v="21"/>
    <x v="21"/>
    <x v="21"/>
  </r>
  <r>
    <x v="23"/>
    <x v="22"/>
    <x v="2"/>
    <x v="13"/>
    <x v="21"/>
    <x v="21"/>
    <x v="6"/>
    <x v="22"/>
    <x v="0"/>
    <x v="3"/>
    <x v="2"/>
    <x v="0"/>
    <x v="7"/>
    <x v="6"/>
    <x v="2"/>
    <x v="22"/>
    <x v="22"/>
    <x v="18"/>
  </r>
  <r>
    <x v="24"/>
    <x v="23"/>
    <x v="1"/>
    <x v="17"/>
    <x v="22"/>
    <x v="22"/>
    <x v="4"/>
    <x v="23"/>
    <x v="0"/>
    <x v="3"/>
    <x v="3"/>
    <x v="0"/>
    <x v="10"/>
    <x v="3"/>
    <x v="11"/>
    <x v="23"/>
    <x v="23"/>
    <x v="22"/>
  </r>
  <r>
    <x v="25"/>
    <x v="24"/>
    <x v="0"/>
    <x v="0"/>
    <x v="23"/>
    <x v="23"/>
    <x v="4"/>
    <x v="24"/>
    <x v="1"/>
    <x v="0"/>
    <x v="0"/>
    <x v="0"/>
    <x v="5"/>
    <x v="1"/>
    <x v="11"/>
    <x v="24"/>
    <x v="24"/>
    <x v="23"/>
  </r>
  <r>
    <x v="26"/>
    <x v="25"/>
    <x v="3"/>
    <x v="7"/>
    <x v="24"/>
    <x v="24"/>
    <x v="9"/>
    <x v="25"/>
    <x v="0"/>
    <x v="3"/>
    <x v="3"/>
    <x v="0"/>
    <x v="9"/>
    <x v="1"/>
    <x v="8"/>
    <x v="25"/>
    <x v="25"/>
    <x v="24"/>
  </r>
  <r>
    <x v="27"/>
    <x v="26"/>
    <x v="1"/>
    <x v="1"/>
    <x v="25"/>
    <x v="25"/>
    <x v="7"/>
    <x v="26"/>
    <x v="0"/>
    <x v="0"/>
    <x v="2"/>
    <x v="0"/>
    <x v="10"/>
    <x v="6"/>
    <x v="5"/>
    <x v="26"/>
    <x v="26"/>
    <x v="25"/>
  </r>
  <r>
    <x v="28"/>
    <x v="27"/>
    <x v="2"/>
    <x v="2"/>
    <x v="26"/>
    <x v="26"/>
    <x v="8"/>
    <x v="27"/>
    <x v="0"/>
    <x v="1"/>
    <x v="2"/>
    <x v="0"/>
    <x v="8"/>
    <x v="3"/>
    <x v="9"/>
    <x v="27"/>
    <x v="27"/>
    <x v="26"/>
  </r>
  <r>
    <x v="29"/>
    <x v="28"/>
    <x v="3"/>
    <x v="18"/>
    <x v="27"/>
    <x v="27"/>
    <x v="8"/>
    <x v="28"/>
    <x v="0"/>
    <x v="0"/>
    <x v="1"/>
    <x v="0"/>
    <x v="6"/>
    <x v="2"/>
    <x v="12"/>
    <x v="28"/>
    <x v="28"/>
    <x v="27"/>
  </r>
  <r>
    <x v="30"/>
    <x v="29"/>
    <x v="0"/>
    <x v="6"/>
    <x v="28"/>
    <x v="28"/>
    <x v="9"/>
    <x v="29"/>
    <x v="0"/>
    <x v="4"/>
    <x v="1"/>
    <x v="0"/>
    <x v="1"/>
    <x v="6"/>
    <x v="8"/>
    <x v="29"/>
    <x v="29"/>
    <x v="28"/>
  </r>
  <r>
    <x v="31"/>
    <x v="30"/>
    <x v="1"/>
    <x v="10"/>
    <x v="29"/>
    <x v="26"/>
    <x v="7"/>
    <x v="30"/>
    <x v="0"/>
    <x v="0"/>
    <x v="2"/>
    <x v="0"/>
    <x v="8"/>
    <x v="5"/>
    <x v="3"/>
    <x v="30"/>
    <x v="30"/>
    <x v="12"/>
  </r>
  <r>
    <x v="32"/>
    <x v="31"/>
    <x v="0"/>
    <x v="6"/>
    <x v="30"/>
    <x v="29"/>
    <x v="5"/>
    <x v="31"/>
    <x v="0"/>
    <x v="0"/>
    <x v="3"/>
    <x v="0"/>
    <x v="0"/>
    <x v="0"/>
    <x v="13"/>
    <x v="31"/>
    <x v="31"/>
    <x v="29"/>
  </r>
  <r>
    <x v="33"/>
    <x v="32"/>
    <x v="3"/>
    <x v="18"/>
    <x v="31"/>
    <x v="30"/>
    <x v="7"/>
    <x v="32"/>
    <x v="1"/>
    <x v="4"/>
    <x v="3"/>
    <x v="0"/>
    <x v="1"/>
    <x v="2"/>
    <x v="3"/>
    <x v="32"/>
    <x v="32"/>
    <x v="30"/>
  </r>
  <r>
    <x v="34"/>
    <x v="33"/>
    <x v="4"/>
    <x v="19"/>
    <x v="32"/>
    <x v="31"/>
    <x v="8"/>
    <x v="33"/>
    <x v="0"/>
    <x v="3"/>
    <x v="3"/>
    <x v="0"/>
    <x v="10"/>
    <x v="6"/>
    <x v="3"/>
    <x v="33"/>
    <x v="33"/>
    <x v="31"/>
  </r>
  <r>
    <x v="35"/>
    <x v="34"/>
    <x v="1"/>
    <x v="17"/>
    <x v="33"/>
    <x v="32"/>
    <x v="2"/>
    <x v="34"/>
    <x v="0"/>
    <x v="4"/>
    <x v="0"/>
    <x v="0"/>
    <x v="8"/>
    <x v="0"/>
    <x v="3"/>
    <x v="34"/>
    <x v="34"/>
    <x v="32"/>
  </r>
  <r>
    <x v="36"/>
    <x v="35"/>
    <x v="4"/>
    <x v="20"/>
    <x v="14"/>
    <x v="33"/>
    <x v="8"/>
    <x v="35"/>
    <x v="1"/>
    <x v="3"/>
    <x v="3"/>
    <x v="0"/>
    <x v="3"/>
    <x v="3"/>
    <x v="9"/>
    <x v="35"/>
    <x v="35"/>
    <x v="33"/>
  </r>
  <r>
    <x v="37"/>
    <x v="36"/>
    <x v="1"/>
    <x v="1"/>
    <x v="34"/>
    <x v="34"/>
    <x v="7"/>
    <x v="36"/>
    <x v="0"/>
    <x v="3"/>
    <x v="0"/>
    <x v="0"/>
    <x v="6"/>
    <x v="5"/>
    <x v="5"/>
    <x v="36"/>
    <x v="36"/>
    <x v="34"/>
  </r>
  <r>
    <x v="38"/>
    <x v="37"/>
    <x v="4"/>
    <x v="19"/>
    <x v="15"/>
    <x v="35"/>
    <x v="7"/>
    <x v="37"/>
    <x v="1"/>
    <x v="4"/>
    <x v="2"/>
    <x v="0"/>
    <x v="7"/>
    <x v="5"/>
    <x v="3"/>
    <x v="37"/>
    <x v="37"/>
    <x v="35"/>
  </r>
  <r>
    <x v="39"/>
    <x v="38"/>
    <x v="2"/>
    <x v="21"/>
    <x v="35"/>
    <x v="36"/>
    <x v="2"/>
    <x v="38"/>
    <x v="0"/>
    <x v="2"/>
    <x v="1"/>
    <x v="0"/>
    <x v="11"/>
    <x v="4"/>
    <x v="9"/>
    <x v="38"/>
    <x v="38"/>
    <x v="36"/>
  </r>
  <r>
    <x v="40"/>
    <x v="39"/>
    <x v="0"/>
    <x v="4"/>
    <x v="36"/>
    <x v="37"/>
    <x v="9"/>
    <x v="15"/>
    <x v="1"/>
    <x v="4"/>
    <x v="2"/>
    <x v="0"/>
    <x v="0"/>
    <x v="1"/>
    <x v="0"/>
    <x v="39"/>
    <x v="39"/>
    <x v="37"/>
  </r>
  <r>
    <x v="41"/>
    <x v="40"/>
    <x v="4"/>
    <x v="9"/>
    <x v="37"/>
    <x v="38"/>
    <x v="7"/>
    <x v="39"/>
    <x v="0"/>
    <x v="2"/>
    <x v="2"/>
    <x v="0"/>
    <x v="9"/>
    <x v="2"/>
    <x v="12"/>
    <x v="40"/>
    <x v="40"/>
    <x v="38"/>
  </r>
  <r>
    <x v="42"/>
    <x v="41"/>
    <x v="0"/>
    <x v="0"/>
    <x v="38"/>
    <x v="39"/>
    <x v="3"/>
    <x v="40"/>
    <x v="1"/>
    <x v="0"/>
    <x v="3"/>
    <x v="0"/>
    <x v="6"/>
    <x v="3"/>
    <x v="1"/>
    <x v="41"/>
    <x v="41"/>
    <x v="39"/>
  </r>
  <r>
    <x v="43"/>
    <x v="42"/>
    <x v="1"/>
    <x v="17"/>
    <x v="39"/>
    <x v="40"/>
    <x v="3"/>
    <x v="41"/>
    <x v="0"/>
    <x v="4"/>
    <x v="3"/>
    <x v="0"/>
    <x v="9"/>
    <x v="3"/>
    <x v="0"/>
    <x v="42"/>
    <x v="42"/>
    <x v="40"/>
  </r>
  <r>
    <x v="44"/>
    <x v="43"/>
    <x v="4"/>
    <x v="9"/>
    <x v="13"/>
    <x v="41"/>
    <x v="0"/>
    <x v="42"/>
    <x v="1"/>
    <x v="0"/>
    <x v="1"/>
    <x v="0"/>
    <x v="6"/>
    <x v="4"/>
    <x v="11"/>
    <x v="43"/>
    <x v="43"/>
    <x v="41"/>
  </r>
  <r>
    <x v="45"/>
    <x v="44"/>
    <x v="2"/>
    <x v="8"/>
    <x v="12"/>
    <x v="42"/>
    <x v="9"/>
    <x v="43"/>
    <x v="0"/>
    <x v="2"/>
    <x v="0"/>
    <x v="0"/>
    <x v="2"/>
    <x v="4"/>
    <x v="10"/>
    <x v="44"/>
    <x v="44"/>
    <x v="42"/>
  </r>
  <r>
    <x v="46"/>
    <x v="45"/>
    <x v="1"/>
    <x v="14"/>
    <x v="40"/>
    <x v="43"/>
    <x v="4"/>
    <x v="44"/>
    <x v="1"/>
    <x v="4"/>
    <x v="3"/>
    <x v="0"/>
    <x v="10"/>
    <x v="0"/>
    <x v="8"/>
    <x v="45"/>
    <x v="45"/>
    <x v="43"/>
  </r>
  <r>
    <x v="47"/>
    <x v="46"/>
    <x v="0"/>
    <x v="4"/>
    <x v="41"/>
    <x v="22"/>
    <x v="7"/>
    <x v="45"/>
    <x v="1"/>
    <x v="1"/>
    <x v="3"/>
    <x v="0"/>
    <x v="10"/>
    <x v="0"/>
    <x v="9"/>
    <x v="46"/>
    <x v="46"/>
    <x v="44"/>
  </r>
  <r>
    <x v="48"/>
    <x v="47"/>
    <x v="2"/>
    <x v="21"/>
    <x v="39"/>
    <x v="44"/>
    <x v="4"/>
    <x v="46"/>
    <x v="1"/>
    <x v="3"/>
    <x v="1"/>
    <x v="0"/>
    <x v="9"/>
    <x v="3"/>
    <x v="12"/>
    <x v="47"/>
    <x v="47"/>
    <x v="45"/>
  </r>
  <r>
    <x v="49"/>
    <x v="48"/>
    <x v="3"/>
    <x v="3"/>
    <x v="42"/>
    <x v="45"/>
    <x v="3"/>
    <x v="5"/>
    <x v="1"/>
    <x v="2"/>
    <x v="1"/>
    <x v="0"/>
    <x v="1"/>
    <x v="3"/>
    <x v="8"/>
    <x v="48"/>
    <x v="48"/>
    <x v="46"/>
  </r>
  <r>
    <x v="50"/>
    <x v="49"/>
    <x v="3"/>
    <x v="7"/>
    <x v="43"/>
    <x v="46"/>
    <x v="0"/>
    <x v="47"/>
    <x v="1"/>
    <x v="2"/>
    <x v="3"/>
    <x v="0"/>
    <x v="6"/>
    <x v="2"/>
    <x v="2"/>
    <x v="49"/>
    <x v="49"/>
    <x v="47"/>
  </r>
  <r>
    <x v="51"/>
    <x v="50"/>
    <x v="0"/>
    <x v="22"/>
    <x v="44"/>
    <x v="47"/>
    <x v="5"/>
    <x v="48"/>
    <x v="1"/>
    <x v="0"/>
    <x v="3"/>
    <x v="0"/>
    <x v="8"/>
    <x v="6"/>
    <x v="12"/>
    <x v="50"/>
    <x v="50"/>
    <x v="48"/>
  </r>
  <r>
    <x v="52"/>
    <x v="51"/>
    <x v="1"/>
    <x v="1"/>
    <x v="45"/>
    <x v="48"/>
    <x v="1"/>
    <x v="49"/>
    <x v="0"/>
    <x v="3"/>
    <x v="0"/>
    <x v="0"/>
    <x v="9"/>
    <x v="2"/>
    <x v="11"/>
    <x v="51"/>
    <x v="51"/>
    <x v="49"/>
  </r>
  <r>
    <x v="53"/>
    <x v="52"/>
    <x v="3"/>
    <x v="7"/>
    <x v="46"/>
    <x v="49"/>
    <x v="0"/>
    <x v="50"/>
    <x v="0"/>
    <x v="3"/>
    <x v="3"/>
    <x v="0"/>
    <x v="2"/>
    <x v="1"/>
    <x v="1"/>
    <x v="52"/>
    <x v="52"/>
    <x v="50"/>
  </r>
  <r>
    <x v="54"/>
    <x v="53"/>
    <x v="3"/>
    <x v="23"/>
    <x v="47"/>
    <x v="6"/>
    <x v="7"/>
    <x v="51"/>
    <x v="0"/>
    <x v="0"/>
    <x v="1"/>
    <x v="0"/>
    <x v="3"/>
    <x v="4"/>
    <x v="3"/>
    <x v="53"/>
    <x v="53"/>
    <x v="51"/>
  </r>
  <r>
    <x v="55"/>
    <x v="54"/>
    <x v="0"/>
    <x v="4"/>
    <x v="48"/>
    <x v="50"/>
    <x v="8"/>
    <x v="52"/>
    <x v="1"/>
    <x v="3"/>
    <x v="0"/>
    <x v="0"/>
    <x v="3"/>
    <x v="5"/>
    <x v="0"/>
    <x v="54"/>
    <x v="54"/>
    <x v="52"/>
  </r>
  <r>
    <x v="56"/>
    <x v="55"/>
    <x v="2"/>
    <x v="2"/>
    <x v="49"/>
    <x v="51"/>
    <x v="2"/>
    <x v="53"/>
    <x v="1"/>
    <x v="0"/>
    <x v="2"/>
    <x v="0"/>
    <x v="9"/>
    <x v="4"/>
    <x v="2"/>
    <x v="55"/>
    <x v="55"/>
    <x v="53"/>
  </r>
  <r>
    <x v="57"/>
    <x v="56"/>
    <x v="3"/>
    <x v="23"/>
    <x v="0"/>
    <x v="52"/>
    <x v="8"/>
    <x v="54"/>
    <x v="0"/>
    <x v="3"/>
    <x v="1"/>
    <x v="0"/>
    <x v="0"/>
    <x v="0"/>
    <x v="11"/>
    <x v="56"/>
    <x v="56"/>
    <x v="54"/>
  </r>
  <r>
    <x v="58"/>
    <x v="57"/>
    <x v="4"/>
    <x v="20"/>
    <x v="50"/>
    <x v="53"/>
    <x v="7"/>
    <x v="55"/>
    <x v="0"/>
    <x v="0"/>
    <x v="1"/>
    <x v="0"/>
    <x v="5"/>
    <x v="2"/>
    <x v="0"/>
    <x v="57"/>
    <x v="57"/>
    <x v="55"/>
  </r>
  <r>
    <x v="59"/>
    <x v="58"/>
    <x v="2"/>
    <x v="21"/>
    <x v="51"/>
    <x v="54"/>
    <x v="8"/>
    <x v="56"/>
    <x v="1"/>
    <x v="2"/>
    <x v="1"/>
    <x v="0"/>
    <x v="9"/>
    <x v="4"/>
    <x v="9"/>
    <x v="58"/>
    <x v="58"/>
    <x v="56"/>
  </r>
  <r>
    <x v="60"/>
    <x v="59"/>
    <x v="1"/>
    <x v="16"/>
    <x v="52"/>
    <x v="20"/>
    <x v="9"/>
    <x v="57"/>
    <x v="0"/>
    <x v="3"/>
    <x v="0"/>
    <x v="0"/>
    <x v="6"/>
    <x v="3"/>
    <x v="12"/>
    <x v="59"/>
    <x v="59"/>
    <x v="57"/>
  </r>
  <r>
    <x v="61"/>
    <x v="60"/>
    <x v="0"/>
    <x v="4"/>
    <x v="53"/>
    <x v="55"/>
    <x v="7"/>
    <x v="58"/>
    <x v="1"/>
    <x v="4"/>
    <x v="0"/>
    <x v="0"/>
    <x v="10"/>
    <x v="2"/>
    <x v="0"/>
    <x v="60"/>
    <x v="60"/>
    <x v="58"/>
  </r>
  <r>
    <x v="62"/>
    <x v="61"/>
    <x v="0"/>
    <x v="0"/>
    <x v="54"/>
    <x v="56"/>
    <x v="0"/>
    <x v="59"/>
    <x v="1"/>
    <x v="1"/>
    <x v="0"/>
    <x v="0"/>
    <x v="10"/>
    <x v="1"/>
    <x v="13"/>
    <x v="61"/>
    <x v="61"/>
    <x v="59"/>
  </r>
  <r>
    <x v="63"/>
    <x v="62"/>
    <x v="2"/>
    <x v="13"/>
    <x v="55"/>
    <x v="57"/>
    <x v="8"/>
    <x v="60"/>
    <x v="0"/>
    <x v="0"/>
    <x v="1"/>
    <x v="0"/>
    <x v="3"/>
    <x v="1"/>
    <x v="7"/>
    <x v="62"/>
    <x v="62"/>
    <x v="60"/>
  </r>
  <r>
    <x v="64"/>
    <x v="63"/>
    <x v="3"/>
    <x v="3"/>
    <x v="56"/>
    <x v="58"/>
    <x v="3"/>
    <x v="61"/>
    <x v="0"/>
    <x v="3"/>
    <x v="0"/>
    <x v="0"/>
    <x v="2"/>
    <x v="4"/>
    <x v="10"/>
    <x v="63"/>
    <x v="63"/>
    <x v="61"/>
  </r>
  <r>
    <x v="65"/>
    <x v="64"/>
    <x v="4"/>
    <x v="19"/>
    <x v="57"/>
    <x v="1"/>
    <x v="9"/>
    <x v="20"/>
    <x v="1"/>
    <x v="4"/>
    <x v="0"/>
    <x v="0"/>
    <x v="1"/>
    <x v="2"/>
    <x v="5"/>
    <x v="64"/>
    <x v="64"/>
    <x v="62"/>
  </r>
  <r>
    <x v="66"/>
    <x v="65"/>
    <x v="3"/>
    <x v="7"/>
    <x v="58"/>
    <x v="59"/>
    <x v="4"/>
    <x v="62"/>
    <x v="0"/>
    <x v="3"/>
    <x v="0"/>
    <x v="0"/>
    <x v="11"/>
    <x v="3"/>
    <x v="13"/>
    <x v="65"/>
    <x v="65"/>
    <x v="12"/>
  </r>
  <r>
    <x v="67"/>
    <x v="66"/>
    <x v="4"/>
    <x v="5"/>
    <x v="59"/>
    <x v="50"/>
    <x v="5"/>
    <x v="63"/>
    <x v="1"/>
    <x v="0"/>
    <x v="0"/>
    <x v="0"/>
    <x v="3"/>
    <x v="5"/>
    <x v="11"/>
    <x v="66"/>
    <x v="66"/>
    <x v="63"/>
  </r>
  <r>
    <x v="68"/>
    <x v="67"/>
    <x v="3"/>
    <x v="24"/>
    <x v="60"/>
    <x v="44"/>
    <x v="6"/>
    <x v="64"/>
    <x v="1"/>
    <x v="1"/>
    <x v="1"/>
    <x v="0"/>
    <x v="9"/>
    <x v="6"/>
    <x v="1"/>
    <x v="67"/>
    <x v="67"/>
    <x v="64"/>
  </r>
  <r>
    <x v="69"/>
    <x v="68"/>
    <x v="2"/>
    <x v="2"/>
    <x v="47"/>
    <x v="60"/>
    <x v="7"/>
    <x v="65"/>
    <x v="1"/>
    <x v="3"/>
    <x v="2"/>
    <x v="0"/>
    <x v="3"/>
    <x v="4"/>
    <x v="13"/>
    <x v="68"/>
    <x v="68"/>
    <x v="65"/>
  </r>
  <r>
    <x v="70"/>
    <x v="69"/>
    <x v="1"/>
    <x v="14"/>
    <x v="61"/>
    <x v="4"/>
    <x v="9"/>
    <x v="66"/>
    <x v="0"/>
    <x v="0"/>
    <x v="3"/>
    <x v="0"/>
    <x v="1"/>
    <x v="6"/>
    <x v="1"/>
    <x v="69"/>
    <x v="69"/>
    <x v="66"/>
  </r>
  <r>
    <x v="71"/>
    <x v="70"/>
    <x v="1"/>
    <x v="14"/>
    <x v="62"/>
    <x v="61"/>
    <x v="7"/>
    <x v="67"/>
    <x v="1"/>
    <x v="4"/>
    <x v="3"/>
    <x v="0"/>
    <x v="9"/>
    <x v="6"/>
    <x v="13"/>
    <x v="70"/>
    <x v="70"/>
    <x v="67"/>
  </r>
  <r>
    <x v="72"/>
    <x v="71"/>
    <x v="1"/>
    <x v="14"/>
    <x v="63"/>
    <x v="62"/>
    <x v="8"/>
    <x v="68"/>
    <x v="0"/>
    <x v="4"/>
    <x v="2"/>
    <x v="0"/>
    <x v="5"/>
    <x v="5"/>
    <x v="9"/>
    <x v="71"/>
    <x v="71"/>
    <x v="68"/>
  </r>
  <r>
    <x v="73"/>
    <x v="72"/>
    <x v="0"/>
    <x v="15"/>
    <x v="9"/>
    <x v="63"/>
    <x v="4"/>
    <x v="69"/>
    <x v="0"/>
    <x v="3"/>
    <x v="3"/>
    <x v="0"/>
    <x v="5"/>
    <x v="0"/>
    <x v="7"/>
    <x v="72"/>
    <x v="72"/>
    <x v="69"/>
  </r>
  <r>
    <x v="74"/>
    <x v="73"/>
    <x v="0"/>
    <x v="15"/>
    <x v="64"/>
    <x v="64"/>
    <x v="0"/>
    <x v="70"/>
    <x v="0"/>
    <x v="0"/>
    <x v="2"/>
    <x v="0"/>
    <x v="0"/>
    <x v="6"/>
    <x v="9"/>
    <x v="73"/>
    <x v="73"/>
    <x v="70"/>
  </r>
  <r>
    <x v="75"/>
    <x v="74"/>
    <x v="1"/>
    <x v="17"/>
    <x v="0"/>
    <x v="65"/>
    <x v="9"/>
    <x v="71"/>
    <x v="1"/>
    <x v="3"/>
    <x v="2"/>
    <x v="0"/>
    <x v="0"/>
    <x v="0"/>
    <x v="1"/>
    <x v="74"/>
    <x v="74"/>
    <x v="71"/>
  </r>
  <r>
    <x v="76"/>
    <x v="75"/>
    <x v="3"/>
    <x v="3"/>
    <x v="65"/>
    <x v="66"/>
    <x v="9"/>
    <x v="72"/>
    <x v="0"/>
    <x v="1"/>
    <x v="0"/>
    <x v="0"/>
    <x v="11"/>
    <x v="3"/>
    <x v="11"/>
    <x v="1"/>
    <x v="75"/>
    <x v="72"/>
  </r>
  <r>
    <x v="77"/>
    <x v="76"/>
    <x v="0"/>
    <x v="4"/>
    <x v="66"/>
    <x v="32"/>
    <x v="4"/>
    <x v="73"/>
    <x v="0"/>
    <x v="3"/>
    <x v="2"/>
    <x v="0"/>
    <x v="8"/>
    <x v="4"/>
    <x v="13"/>
    <x v="75"/>
    <x v="76"/>
    <x v="73"/>
  </r>
  <r>
    <x v="78"/>
    <x v="77"/>
    <x v="3"/>
    <x v="3"/>
    <x v="2"/>
    <x v="1"/>
    <x v="1"/>
    <x v="74"/>
    <x v="0"/>
    <x v="3"/>
    <x v="2"/>
    <x v="0"/>
    <x v="1"/>
    <x v="0"/>
    <x v="12"/>
    <x v="4"/>
    <x v="77"/>
    <x v="74"/>
  </r>
  <r>
    <x v="79"/>
    <x v="78"/>
    <x v="1"/>
    <x v="1"/>
    <x v="67"/>
    <x v="67"/>
    <x v="0"/>
    <x v="75"/>
    <x v="0"/>
    <x v="3"/>
    <x v="1"/>
    <x v="0"/>
    <x v="11"/>
    <x v="1"/>
    <x v="1"/>
    <x v="76"/>
    <x v="78"/>
    <x v="75"/>
  </r>
  <r>
    <x v="80"/>
    <x v="79"/>
    <x v="1"/>
    <x v="10"/>
    <x v="68"/>
    <x v="68"/>
    <x v="9"/>
    <x v="76"/>
    <x v="1"/>
    <x v="4"/>
    <x v="2"/>
    <x v="0"/>
    <x v="0"/>
    <x v="2"/>
    <x v="9"/>
    <x v="77"/>
    <x v="79"/>
    <x v="76"/>
  </r>
  <r>
    <x v="81"/>
    <x v="80"/>
    <x v="3"/>
    <x v="24"/>
    <x v="69"/>
    <x v="69"/>
    <x v="0"/>
    <x v="77"/>
    <x v="1"/>
    <x v="4"/>
    <x v="1"/>
    <x v="0"/>
    <x v="6"/>
    <x v="1"/>
    <x v="13"/>
    <x v="78"/>
    <x v="80"/>
    <x v="77"/>
  </r>
  <r>
    <x v="82"/>
    <x v="81"/>
    <x v="2"/>
    <x v="8"/>
    <x v="70"/>
    <x v="70"/>
    <x v="3"/>
    <x v="12"/>
    <x v="1"/>
    <x v="4"/>
    <x v="0"/>
    <x v="0"/>
    <x v="10"/>
    <x v="2"/>
    <x v="9"/>
    <x v="79"/>
    <x v="12"/>
    <x v="78"/>
  </r>
  <r>
    <x v="83"/>
    <x v="82"/>
    <x v="1"/>
    <x v="14"/>
    <x v="71"/>
    <x v="71"/>
    <x v="4"/>
    <x v="13"/>
    <x v="1"/>
    <x v="3"/>
    <x v="2"/>
    <x v="0"/>
    <x v="9"/>
    <x v="0"/>
    <x v="3"/>
    <x v="57"/>
    <x v="81"/>
    <x v="79"/>
  </r>
  <r>
    <x v="84"/>
    <x v="83"/>
    <x v="3"/>
    <x v="3"/>
    <x v="72"/>
    <x v="72"/>
    <x v="7"/>
    <x v="78"/>
    <x v="1"/>
    <x v="2"/>
    <x v="0"/>
    <x v="0"/>
    <x v="8"/>
    <x v="6"/>
    <x v="5"/>
    <x v="80"/>
    <x v="82"/>
    <x v="80"/>
  </r>
  <r>
    <x v="85"/>
    <x v="84"/>
    <x v="0"/>
    <x v="4"/>
    <x v="73"/>
    <x v="63"/>
    <x v="5"/>
    <x v="79"/>
    <x v="0"/>
    <x v="0"/>
    <x v="0"/>
    <x v="0"/>
    <x v="5"/>
    <x v="6"/>
    <x v="3"/>
    <x v="81"/>
    <x v="83"/>
    <x v="81"/>
  </r>
  <r>
    <x v="86"/>
    <x v="85"/>
    <x v="1"/>
    <x v="10"/>
    <x v="3"/>
    <x v="73"/>
    <x v="3"/>
    <x v="80"/>
    <x v="0"/>
    <x v="2"/>
    <x v="0"/>
    <x v="0"/>
    <x v="0"/>
    <x v="2"/>
    <x v="2"/>
    <x v="82"/>
    <x v="84"/>
    <x v="82"/>
  </r>
  <r>
    <x v="87"/>
    <x v="86"/>
    <x v="3"/>
    <x v="3"/>
    <x v="74"/>
    <x v="74"/>
    <x v="6"/>
    <x v="81"/>
    <x v="0"/>
    <x v="3"/>
    <x v="0"/>
    <x v="0"/>
    <x v="2"/>
    <x v="4"/>
    <x v="0"/>
    <x v="83"/>
    <x v="85"/>
    <x v="83"/>
  </r>
  <r>
    <x v="88"/>
    <x v="87"/>
    <x v="4"/>
    <x v="11"/>
    <x v="75"/>
    <x v="14"/>
    <x v="8"/>
    <x v="82"/>
    <x v="1"/>
    <x v="3"/>
    <x v="1"/>
    <x v="0"/>
    <x v="6"/>
    <x v="5"/>
    <x v="8"/>
    <x v="84"/>
    <x v="86"/>
    <x v="84"/>
  </r>
  <r>
    <x v="89"/>
    <x v="88"/>
    <x v="1"/>
    <x v="1"/>
    <x v="76"/>
    <x v="75"/>
    <x v="7"/>
    <x v="83"/>
    <x v="0"/>
    <x v="2"/>
    <x v="1"/>
    <x v="0"/>
    <x v="6"/>
    <x v="0"/>
    <x v="13"/>
    <x v="85"/>
    <x v="87"/>
    <x v="85"/>
  </r>
  <r>
    <x v="90"/>
    <x v="89"/>
    <x v="1"/>
    <x v="14"/>
    <x v="77"/>
    <x v="76"/>
    <x v="8"/>
    <x v="84"/>
    <x v="0"/>
    <x v="2"/>
    <x v="2"/>
    <x v="0"/>
    <x v="4"/>
    <x v="3"/>
    <x v="0"/>
    <x v="86"/>
    <x v="88"/>
    <x v="86"/>
  </r>
  <r>
    <x v="91"/>
    <x v="90"/>
    <x v="4"/>
    <x v="5"/>
    <x v="78"/>
    <x v="77"/>
    <x v="2"/>
    <x v="21"/>
    <x v="0"/>
    <x v="3"/>
    <x v="0"/>
    <x v="0"/>
    <x v="3"/>
    <x v="6"/>
    <x v="9"/>
    <x v="87"/>
    <x v="89"/>
    <x v="87"/>
  </r>
  <r>
    <x v="92"/>
    <x v="91"/>
    <x v="0"/>
    <x v="6"/>
    <x v="79"/>
    <x v="78"/>
    <x v="3"/>
    <x v="85"/>
    <x v="1"/>
    <x v="3"/>
    <x v="0"/>
    <x v="0"/>
    <x v="0"/>
    <x v="3"/>
    <x v="11"/>
    <x v="88"/>
    <x v="90"/>
    <x v="88"/>
  </r>
  <r>
    <x v="93"/>
    <x v="92"/>
    <x v="2"/>
    <x v="2"/>
    <x v="80"/>
    <x v="79"/>
    <x v="3"/>
    <x v="86"/>
    <x v="1"/>
    <x v="0"/>
    <x v="3"/>
    <x v="0"/>
    <x v="1"/>
    <x v="2"/>
    <x v="12"/>
    <x v="89"/>
    <x v="91"/>
    <x v="89"/>
  </r>
  <r>
    <x v="94"/>
    <x v="93"/>
    <x v="0"/>
    <x v="22"/>
    <x v="81"/>
    <x v="80"/>
    <x v="5"/>
    <x v="87"/>
    <x v="0"/>
    <x v="3"/>
    <x v="3"/>
    <x v="0"/>
    <x v="5"/>
    <x v="5"/>
    <x v="5"/>
    <x v="90"/>
    <x v="92"/>
    <x v="90"/>
  </r>
  <r>
    <x v="95"/>
    <x v="94"/>
    <x v="0"/>
    <x v="6"/>
    <x v="45"/>
    <x v="81"/>
    <x v="9"/>
    <x v="88"/>
    <x v="1"/>
    <x v="0"/>
    <x v="0"/>
    <x v="0"/>
    <x v="9"/>
    <x v="2"/>
    <x v="5"/>
    <x v="91"/>
    <x v="93"/>
    <x v="91"/>
  </r>
  <r>
    <x v="96"/>
    <x v="95"/>
    <x v="2"/>
    <x v="8"/>
    <x v="82"/>
    <x v="82"/>
    <x v="2"/>
    <x v="89"/>
    <x v="1"/>
    <x v="3"/>
    <x v="0"/>
    <x v="0"/>
    <x v="9"/>
    <x v="2"/>
    <x v="12"/>
    <x v="92"/>
    <x v="94"/>
    <x v="92"/>
  </r>
  <r>
    <x v="97"/>
    <x v="96"/>
    <x v="0"/>
    <x v="22"/>
    <x v="43"/>
    <x v="83"/>
    <x v="7"/>
    <x v="90"/>
    <x v="1"/>
    <x v="4"/>
    <x v="0"/>
    <x v="0"/>
    <x v="6"/>
    <x v="2"/>
    <x v="5"/>
    <x v="93"/>
    <x v="95"/>
    <x v="93"/>
  </r>
  <r>
    <x v="98"/>
    <x v="97"/>
    <x v="0"/>
    <x v="6"/>
    <x v="83"/>
    <x v="84"/>
    <x v="0"/>
    <x v="91"/>
    <x v="0"/>
    <x v="3"/>
    <x v="2"/>
    <x v="0"/>
    <x v="7"/>
    <x v="0"/>
    <x v="0"/>
    <x v="94"/>
    <x v="96"/>
    <x v="94"/>
  </r>
  <r>
    <x v="99"/>
    <x v="98"/>
    <x v="0"/>
    <x v="4"/>
    <x v="84"/>
    <x v="85"/>
    <x v="4"/>
    <x v="92"/>
    <x v="0"/>
    <x v="0"/>
    <x v="1"/>
    <x v="0"/>
    <x v="7"/>
    <x v="1"/>
    <x v="0"/>
    <x v="95"/>
    <x v="97"/>
    <x v="95"/>
  </r>
  <r>
    <x v="100"/>
    <x v="99"/>
    <x v="0"/>
    <x v="22"/>
    <x v="85"/>
    <x v="86"/>
    <x v="2"/>
    <x v="93"/>
    <x v="0"/>
    <x v="4"/>
    <x v="1"/>
    <x v="0"/>
    <x v="10"/>
    <x v="0"/>
    <x v="12"/>
    <x v="96"/>
    <x v="98"/>
    <x v="96"/>
  </r>
  <r>
    <x v="101"/>
    <x v="100"/>
    <x v="2"/>
    <x v="12"/>
    <x v="86"/>
    <x v="87"/>
    <x v="5"/>
    <x v="94"/>
    <x v="0"/>
    <x v="1"/>
    <x v="2"/>
    <x v="0"/>
    <x v="2"/>
    <x v="0"/>
    <x v="11"/>
    <x v="97"/>
    <x v="99"/>
    <x v="97"/>
  </r>
  <r>
    <x v="102"/>
    <x v="101"/>
    <x v="2"/>
    <x v="8"/>
    <x v="87"/>
    <x v="88"/>
    <x v="9"/>
    <x v="95"/>
    <x v="0"/>
    <x v="1"/>
    <x v="3"/>
    <x v="0"/>
    <x v="4"/>
    <x v="4"/>
    <x v="1"/>
    <x v="98"/>
    <x v="100"/>
    <x v="98"/>
  </r>
  <r>
    <x v="103"/>
    <x v="102"/>
    <x v="1"/>
    <x v="14"/>
    <x v="78"/>
    <x v="89"/>
    <x v="4"/>
    <x v="96"/>
    <x v="1"/>
    <x v="4"/>
    <x v="2"/>
    <x v="0"/>
    <x v="3"/>
    <x v="6"/>
    <x v="2"/>
    <x v="99"/>
    <x v="101"/>
    <x v="99"/>
  </r>
  <r>
    <x v="104"/>
    <x v="103"/>
    <x v="3"/>
    <x v="23"/>
    <x v="88"/>
    <x v="90"/>
    <x v="3"/>
    <x v="97"/>
    <x v="1"/>
    <x v="3"/>
    <x v="2"/>
    <x v="0"/>
    <x v="11"/>
    <x v="6"/>
    <x v="7"/>
    <x v="100"/>
    <x v="102"/>
    <x v="100"/>
  </r>
  <r>
    <x v="105"/>
    <x v="104"/>
    <x v="4"/>
    <x v="19"/>
    <x v="24"/>
    <x v="91"/>
    <x v="4"/>
    <x v="98"/>
    <x v="1"/>
    <x v="1"/>
    <x v="2"/>
    <x v="0"/>
    <x v="9"/>
    <x v="1"/>
    <x v="12"/>
    <x v="101"/>
    <x v="103"/>
    <x v="101"/>
  </r>
  <r>
    <x v="106"/>
    <x v="105"/>
    <x v="1"/>
    <x v="1"/>
    <x v="89"/>
    <x v="24"/>
    <x v="6"/>
    <x v="99"/>
    <x v="1"/>
    <x v="3"/>
    <x v="2"/>
    <x v="0"/>
    <x v="9"/>
    <x v="1"/>
    <x v="2"/>
    <x v="102"/>
    <x v="104"/>
    <x v="102"/>
  </r>
  <r>
    <x v="107"/>
    <x v="106"/>
    <x v="3"/>
    <x v="3"/>
    <x v="90"/>
    <x v="92"/>
    <x v="0"/>
    <x v="100"/>
    <x v="1"/>
    <x v="0"/>
    <x v="0"/>
    <x v="0"/>
    <x v="7"/>
    <x v="4"/>
    <x v="1"/>
    <x v="103"/>
    <x v="105"/>
    <x v="103"/>
  </r>
  <r>
    <x v="108"/>
    <x v="107"/>
    <x v="4"/>
    <x v="5"/>
    <x v="91"/>
    <x v="36"/>
    <x v="4"/>
    <x v="64"/>
    <x v="1"/>
    <x v="1"/>
    <x v="3"/>
    <x v="0"/>
    <x v="11"/>
    <x v="1"/>
    <x v="3"/>
    <x v="104"/>
    <x v="106"/>
    <x v="104"/>
  </r>
  <r>
    <x v="109"/>
    <x v="108"/>
    <x v="3"/>
    <x v="23"/>
    <x v="5"/>
    <x v="93"/>
    <x v="4"/>
    <x v="101"/>
    <x v="1"/>
    <x v="4"/>
    <x v="0"/>
    <x v="0"/>
    <x v="2"/>
    <x v="3"/>
    <x v="12"/>
    <x v="105"/>
    <x v="107"/>
    <x v="105"/>
  </r>
  <r>
    <x v="110"/>
    <x v="109"/>
    <x v="4"/>
    <x v="19"/>
    <x v="92"/>
    <x v="94"/>
    <x v="2"/>
    <x v="102"/>
    <x v="0"/>
    <x v="0"/>
    <x v="3"/>
    <x v="0"/>
    <x v="2"/>
    <x v="0"/>
    <x v="0"/>
    <x v="106"/>
    <x v="108"/>
    <x v="106"/>
  </r>
  <r>
    <x v="111"/>
    <x v="110"/>
    <x v="2"/>
    <x v="12"/>
    <x v="93"/>
    <x v="95"/>
    <x v="9"/>
    <x v="97"/>
    <x v="0"/>
    <x v="4"/>
    <x v="0"/>
    <x v="0"/>
    <x v="10"/>
    <x v="3"/>
    <x v="1"/>
    <x v="107"/>
    <x v="109"/>
    <x v="107"/>
  </r>
  <r>
    <x v="112"/>
    <x v="111"/>
    <x v="1"/>
    <x v="17"/>
    <x v="83"/>
    <x v="96"/>
    <x v="7"/>
    <x v="103"/>
    <x v="0"/>
    <x v="3"/>
    <x v="1"/>
    <x v="0"/>
    <x v="7"/>
    <x v="0"/>
    <x v="10"/>
    <x v="45"/>
    <x v="110"/>
    <x v="108"/>
  </r>
  <r>
    <x v="113"/>
    <x v="112"/>
    <x v="4"/>
    <x v="9"/>
    <x v="94"/>
    <x v="97"/>
    <x v="9"/>
    <x v="104"/>
    <x v="0"/>
    <x v="1"/>
    <x v="2"/>
    <x v="0"/>
    <x v="4"/>
    <x v="6"/>
    <x v="10"/>
    <x v="108"/>
    <x v="111"/>
    <x v="109"/>
  </r>
  <r>
    <x v="114"/>
    <x v="113"/>
    <x v="1"/>
    <x v="14"/>
    <x v="95"/>
    <x v="6"/>
    <x v="4"/>
    <x v="105"/>
    <x v="0"/>
    <x v="1"/>
    <x v="0"/>
    <x v="0"/>
    <x v="3"/>
    <x v="5"/>
    <x v="1"/>
    <x v="109"/>
    <x v="112"/>
    <x v="110"/>
  </r>
  <r>
    <x v="115"/>
    <x v="114"/>
    <x v="3"/>
    <x v="3"/>
    <x v="96"/>
    <x v="98"/>
    <x v="5"/>
    <x v="106"/>
    <x v="0"/>
    <x v="2"/>
    <x v="2"/>
    <x v="0"/>
    <x v="8"/>
    <x v="3"/>
    <x v="2"/>
    <x v="110"/>
    <x v="113"/>
    <x v="111"/>
  </r>
  <r>
    <x v="116"/>
    <x v="115"/>
    <x v="1"/>
    <x v="1"/>
    <x v="97"/>
    <x v="99"/>
    <x v="7"/>
    <x v="107"/>
    <x v="0"/>
    <x v="2"/>
    <x v="1"/>
    <x v="0"/>
    <x v="6"/>
    <x v="1"/>
    <x v="0"/>
    <x v="111"/>
    <x v="114"/>
    <x v="112"/>
  </r>
  <r>
    <x v="117"/>
    <x v="116"/>
    <x v="3"/>
    <x v="7"/>
    <x v="98"/>
    <x v="71"/>
    <x v="4"/>
    <x v="108"/>
    <x v="0"/>
    <x v="3"/>
    <x v="0"/>
    <x v="0"/>
    <x v="9"/>
    <x v="1"/>
    <x v="11"/>
    <x v="112"/>
    <x v="115"/>
    <x v="113"/>
  </r>
  <r>
    <x v="118"/>
    <x v="117"/>
    <x v="0"/>
    <x v="22"/>
    <x v="99"/>
    <x v="100"/>
    <x v="3"/>
    <x v="109"/>
    <x v="1"/>
    <x v="0"/>
    <x v="2"/>
    <x v="0"/>
    <x v="4"/>
    <x v="3"/>
    <x v="3"/>
    <x v="113"/>
    <x v="116"/>
    <x v="114"/>
  </r>
  <r>
    <x v="119"/>
    <x v="118"/>
    <x v="3"/>
    <x v="18"/>
    <x v="100"/>
    <x v="97"/>
    <x v="1"/>
    <x v="110"/>
    <x v="1"/>
    <x v="1"/>
    <x v="3"/>
    <x v="0"/>
    <x v="4"/>
    <x v="1"/>
    <x v="0"/>
    <x v="56"/>
    <x v="117"/>
    <x v="115"/>
  </r>
  <r>
    <x v="120"/>
    <x v="119"/>
    <x v="3"/>
    <x v="7"/>
    <x v="101"/>
    <x v="101"/>
    <x v="4"/>
    <x v="111"/>
    <x v="1"/>
    <x v="2"/>
    <x v="3"/>
    <x v="0"/>
    <x v="2"/>
    <x v="2"/>
    <x v="3"/>
    <x v="114"/>
    <x v="118"/>
    <x v="104"/>
  </r>
  <r>
    <x v="121"/>
    <x v="120"/>
    <x v="4"/>
    <x v="20"/>
    <x v="11"/>
    <x v="102"/>
    <x v="8"/>
    <x v="112"/>
    <x v="0"/>
    <x v="0"/>
    <x v="1"/>
    <x v="0"/>
    <x v="3"/>
    <x v="1"/>
    <x v="0"/>
    <x v="115"/>
    <x v="119"/>
    <x v="116"/>
  </r>
  <r>
    <x v="122"/>
    <x v="121"/>
    <x v="3"/>
    <x v="24"/>
    <x v="102"/>
    <x v="62"/>
    <x v="3"/>
    <x v="113"/>
    <x v="1"/>
    <x v="0"/>
    <x v="1"/>
    <x v="0"/>
    <x v="2"/>
    <x v="1"/>
    <x v="0"/>
    <x v="116"/>
    <x v="120"/>
    <x v="117"/>
  </r>
  <r>
    <x v="123"/>
    <x v="122"/>
    <x v="1"/>
    <x v="14"/>
    <x v="20"/>
    <x v="83"/>
    <x v="4"/>
    <x v="114"/>
    <x v="1"/>
    <x v="4"/>
    <x v="3"/>
    <x v="0"/>
    <x v="6"/>
    <x v="0"/>
    <x v="9"/>
    <x v="117"/>
    <x v="121"/>
    <x v="118"/>
  </r>
  <r>
    <x v="124"/>
    <x v="123"/>
    <x v="0"/>
    <x v="22"/>
    <x v="103"/>
    <x v="103"/>
    <x v="2"/>
    <x v="115"/>
    <x v="1"/>
    <x v="0"/>
    <x v="0"/>
    <x v="0"/>
    <x v="4"/>
    <x v="4"/>
    <x v="14"/>
    <x v="118"/>
    <x v="122"/>
    <x v="119"/>
  </r>
  <r>
    <x v="125"/>
    <x v="124"/>
    <x v="1"/>
    <x v="14"/>
    <x v="104"/>
    <x v="15"/>
    <x v="2"/>
    <x v="116"/>
    <x v="1"/>
    <x v="0"/>
    <x v="3"/>
    <x v="0"/>
    <x v="7"/>
    <x v="2"/>
    <x v="0"/>
    <x v="119"/>
    <x v="123"/>
    <x v="120"/>
  </r>
  <r>
    <x v="126"/>
    <x v="125"/>
    <x v="1"/>
    <x v="16"/>
    <x v="43"/>
    <x v="34"/>
    <x v="7"/>
    <x v="117"/>
    <x v="0"/>
    <x v="3"/>
    <x v="3"/>
    <x v="0"/>
    <x v="6"/>
    <x v="2"/>
    <x v="10"/>
    <x v="120"/>
    <x v="124"/>
    <x v="121"/>
  </r>
  <r>
    <x v="127"/>
    <x v="126"/>
    <x v="2"/>
    <x v="21"/>
    <x v="105"/>
    <x v="104"/>
    <x v="2"/>
    <x v="118"/>
    <x v="0"/>
    <x v="4"/>
    <x v="0"/>
    <x v="0"/>
    <x v="6"/>
    <x v="2"/>
    <x v="7"/>
    <x v="121"/>
    <x v="125"/>
    <x v="122"/>
  </r>
  <r>
    <x v="128"/>
    <x v="127"/>
    <x v="2"/>
    <x v="13"/>
    <x v="31"/>
    <x v="105"/>
    <x v="1"/>
    <x v="119"/>
    <x v="0"/>
    <x v="0"/>
    <x v="1"/>
    <x v="0"/>
    <x v="1"/>
    <x v="2"/>
    <x v="8"/>
    <x v="122"/>
    <x v="60"/>
    <x v="123"/>
  </r>
  <r>
    <x v="129"/>
    <x v="128"/>
    <x v="4"/>
    <x v="20"/>
    <x v="18"/>
    <x v="106"/>
    <x v="5"/>
    <x v="120"/>
    <x v="0"/>
    <x v="0"/>
    <x v="2"/>
    <x v="0"/>
    <x v="1"/>
    <x v="3"/>
    <x v="5"/>
    <x v="123"/>
    <x v="126"/>
    <x v="124"/>
  </r>
  <r>
    <x v="130"/>
    <x v="129"/>
    <x v="1"/>
    <x v="10"/>
    <x v="101"/>
    <x v="107"/>
    <x v="2"/>
    <x v="3"/>
    <x v="0"/>
    <x v="1"/>
    <x v="1"/>
    <x v="0"/>
    <x v="2"/>
    <x v="2"/>
    <x v="8"/>
    <x v="124"/>
    <x v="127"/>
    <x v="125"/>
  </r>
  <r>
    <x v="131"/>
    <x v="130"/>
    <x v="1"/>
    <x v="14"/>
    <x v="106"/>
    <x v="25"/>
    <x v="0"/>
    <x v="121"/>
    <x v="0"/>
    <x v="3"/>
    <x v="0"/>
    <x v="0"/>
    <x v="10"/>
    <x v="2"/>
    <x v="9"/>
    <x v="125"/>
    <x v="128"/>
    <x v="126"/>
  </r>
  <r>
    <x v="132"/>
    <x v="131"/>
    <x v="0"/>
    <x v="0"/>
    <x v="107"/>
    <x v="108"/>
    <x v="1"/>
    <x v="122"/>
    <x v="1"/>
    <x v="0"/>
    <x v="1"/>
    <x v="0"/>
    <x v="8"/>
    <x v="2"/>
    <x v="13"/>
    <x v="126"/>
    <x v="129"/>
    <x v="127"/>
  </r>
  <r>
    <x v="133"/>
    <x v="132"/>
    <x v="3"/>
    <x v="3"/>
    <x v="104"/>
    <x v="109"/>
    <x v="1"/>
    <x v="22"/>
    <x v="1"/>
    <x v="4"/>
    <x v="1"/>
    <x v="0"/>
    <x v="7"/>
    <x v="2"/>
    <x v="1"/>
    <x v="127"/>
    <x v="130"/>
    <x v="128"/>
  </r>
  <r>
    <x v="134"/>
    <x v="133"/>
    <x v="1"/>
    <x v="10"/>
    <x v="108"/>
    <x v="28"/>
    <x v="4"/>
    <x v="10"/>
    <x v="1"/>
    <x v="1"/>
    <x v="2"/>
    <x v="0"/>
    <x v="8"/>
    <x v="2"/>
    <x v="5"/>
    <x v="128"/>
    <x v="131"/>
    <x v="129"/>
  </r>
  <r>
    <x v="135"/>
    <x v="134"/>
    <x v="4"/>
    <x v="9"/>
    <x v="109"/>
    <x v="110"/>
    <x v="3"/>
    <x v="123"/>
    <x v="1"/>
    <x v="3"/>
    <x v="0"/>
    <x v="0"/>
    <x v="5"/>
    <x v="2"/>
    <x v="12"/>
    <x v="129"/>
    <x v="132"/>
    <x v="130"/>
  </r>
  <r>
    <x v="136"/>
    <x v="135"/>
    <x v="1"/>
    <x v="17"/>
    <x v="110"/>
    <x v="111"/>
    <x v="6"/>
    <x v="124"/>
    <x v="0"/>
    <x v="1"/>
    <x v="0"/>
    <x v="0"/>
    <x v="5"/>
    <x v="3"/>
    <x v="10"/>
    <x v="130"/>
    <x v="133"/>
    <x v="131"/>
  </r>
  <r>
    <x v="137"/>
    <x v="136"/>
    <x v="0"/>
    <x v="15"/>
    <x v="111"/>
    <x v="112"/>
    <x v="0"/>
    <x v="125"/>
    <x v="1"/>
    <x v="3"/>
    <x v="0"/>
    <x v="0"/>
    <x v="0"/>
    <x v="5"/>
    <x v="5"/>
    <x v="131"/>
    <x v="134"/>
    <x v="132"/>
  </r>
  <r>
    <x v="138"/>
    <x v="137"/>
    <x v="0"/>
    <x v="15"/>
    <x v="87"/>
    <x v="113"/>
    <x v="8"/>
    <x v="51"/>
    <x v="1"/>
    <x v="1"/>
    <x v="3"/>
    <x v="0"/>
    <x v="4"/>
    <x v="4"/>
    <x v="2"/>
    <x v="132"/>
    <x v="135"/>
    <x v="133"/>
  </r>
  <r>
    <x v="139"/>
    <x v="138"/>
    <x v="3"/>
    <x v="18"/>
    <x v="112"/>
    <x v="114"/>
    <x v="5"/>
    <x v="126"/>
    <x v="0"/>
    <x v="1"/>
    <x v="2"/>
    <x v="0"/>
    <x v="4"/>
    <x v="0"/>
    <x v="8"/>
    <x v="133"/>
    <x v="136"/>
    <x v="77"/>
  </r>
  <r>
    <x v="140"/>
    <x v="139"/>
    <x v="3"/>
    <x v="24"/>
    <x v="82"/>
    <x v="115"/>
    <x v="8"/>
    <x v="91"/>
    <x v="1"/>
    <x v="4"/>
    <x v="0"/>
    <x v="0"/>
    <x v="9"/>
    <x v="2"/>
    <x v="11"/>
    <x v="134"/>
    <x v="137"/>
    <x v="134"/>
  </r>
  <r>
    <x v="141"/>
    <x v="140"/>
    <x v="0"/>
    <x v="22"/>
    <x v="33"/>
    <x v="116"/>
    <x v="4"/>
    <x v="127"/>
    <x v="0"/>
    <x v="2"/>
    <x v="3"/>
    <x v="0"/>
    <x v="8"/>
    <x v="0"/>
    <x v="0"/>
    <x v="135"/>
    <x v="138"/>
    <x v="135"/>
  </r>
  <r>
    <x v="142"/>
    <x v="141"/>
    <x v="0"/>
    <x v="22"/>
    <x v="113"/>
    <x v="73"/>
    <x v="4"/>
    <x v="128"/>
    <x v="1"/>
    <x v="1"/>
    <x v="1"/>
    <x v="0"/>
    <x v="0"/>
    <x v="4"/>
    <x v="1"/>
    <x v="136"/>
    <x v="139"/>
    <x v="136"/>
  </r>
  <r>
    <x v="143"/>
    <x v="142"/>
    <x v="1"/>
    <x v="17"/>
    <x v="114"/>
    <x v="117"/>
    <x v="5"/>
    <x v="129"/>
    <x v="0"/>
    <x v="3"/>
    <x v="3"/>
    <x v="0"/>
    <x v="5"/>
    <x v="3"/>
    <x v="3"/>
    <x v="137"/>
    <x v="140"/>
    <x v="137"/>
  </r>
  <r>
    <x v="144"/>
    <x v="143"/>
    <x v="3"/>
    <x v="24"/>
    <x v="115"/>
    <x v="118"/>
    <x v="4"/>
    <x v="130"/>
    <x v="0"/>
    <x v="3"/>
    <x v="2"/>
    <x v="0"/>
    <x v="5"/>
    <x v="0"/>
    <x v="7"/>
    <x v="138"/>
    <x v="141"/>
    <x v="138"/>
  </r>
  <r>
    <x v="145"/>
    <x v="144"/>
    <x v="4"/>
    <x v="20"/>
    <x v="116"/>
    <x v="119"/>
    <x v="1"/>
    <x v="131"/>
    <x v="0"/>
    <x v="4"/>
    <x v="0"/>
    <x v="0"/>
    <x v="2"/>
    <x v="2"/>
    <x v="9"/>
    <x v="139"/>
    <x v="142"/>
    <x v="139"/>
  </r>
  <r>
    <x v="146"/>
    <x v="145"/>
    <x v="4"/>
    <x v="11"/>
    <x v="117"/>
    <x v="50"/>
    <x v="5"/>
    <x v="132"/>
    <x v="1"/>
    <x v="0"/>
    <x v="1"/>
    <x v="0"/>
    <x v="3"/>
    <x v="3"/>
    <x v="1"/>
    <x v="140"/>
    <x v="143"/>
    <x v="140"/>
  </r>
  <r>
    <x v="147"/>
    <x v="146"/>
    <x v="3"/>
    <x v="3"/>
    <x v="118"/>
    <x v="120"/>
    <x v="7"/>
    <x v="133"/>
    <x v="1"/>
    <x v="3"/>
    <x v="3"/>
    <x v="0"/>
    <x v="3"/>
    <x v="2"/>
    <x v="3"/>
    <x v="141"/>
    <x v="144"/>
    <x v="141"/>
  </r>
  <r>
    <x v="148"/>
    <x v="147"/>
    <x v="2"/>
    <x v="13"/>
    <x v="119"/>
    <x v="121"/>
    <x v="3"/>
    <x v="54"/>
    <x v="1"/>
    <x v="4"/>
    <x v="3"/>
    <x v="0"/>
    <x v="3"/>
    <x v="0"/>
    <x v="3"/>
    <x v="142"/>
    <x v="145"/>
    <x v="142"/>
  </r>
  <r>
    <x v="149"/>
    <x v="148"/>
    <x v="1"/>
    <x v="16"/>
    <x v="120"/>
    <x v="122"/>
    <x v="6"/>
    <x v="134"/>
    <x v="0"/>
    <x v="1"/>
    <x v="0"/>
    <x v="0"/>
    <x v="10"/>
    <x v="5"/>
    <x v="3"/>
    <x v="143"/>
    <x v="146"/>
    <x v="143"/>
  </r>
  <r>
    <x v="150"/>
    <x v="149"/>
    <x v="1"/>
    <x v="10"/>
    <x v="11"/>
    <x v="123"/>
    <x v="3"/>
    <x v="135"/>
    <x v="0"/>
    <x v="1"/>
    <x v="0"/>
    <x v="0"/>
    <x v="3"/>
    <x v="1"/>
    <x v="1"/>
    <x v="144"/>
    <x v="147"/>
    <x v="144"/>
  </r>
  <r>
    <x v="151"/>
    <x v="150"/>
    <x v="1"/>
    <x v="16"/>
    <x v="121"/>
    <x v="124"/>
    <x v="3"/>
    <x v="136"/>
    <x v="0"/>
    <x v="0"/>
    <x v="3"/>
    <x v="0"/>
    <x v="9"/>
    <x v="6"/>
    <x v="7"/>
    <x v="145"/>
    <x v="148"/>
    <x v="145"/>
  </r>
  <r>
    <x v="152"/>
    <x v="151"/>
    <x v="4"/>
    <x v="19"/>
    <x v="122"/>
    <x v="125"/>
    <x v="8"/>
    <x v="137"/>
    <x v="0"/>
    <x v="4"/>
    <x v="3"/>
    <x v="0"/>
    <x v="4"/>
    <x v="4"/>
    <x v="10"/>
    <x v="146"/>
    <x v="149"/>
    <x v="146"/>
  </r>
  <r>
    <x v="153"/>
    <x v="152"/>
    <x v="0"/>
    <x v="22"/>
    <x v="123"/>
    <x v="126"/>
    <x v="9"/>
    <x v="138"/>
    <x v="0"/>
    <x v="0"/>
    <x v="1"/>
    <x v="0"/>
    <x v="11"/>
    <x v="2"/>
    <x v="5"/>
    <x v="147"/>
    <x v="150"/>
    <x v="147"/>
  </r>
  <r>
    <x v="154"/>
    <x v="153"/>
    <x v="2"/>
    <x v="8"/>
    <x v="113"/>
    <x v="127"/>
    <x v="8"/>
    <x v="139"/>
    <x v="1"/>
    <x v="1"/>
    <x v="2"/>
    <x v="0"/>
    <x v="0"/>
    <x v="4"/>
    <x v="9"/>
    <x v="148"/>
    <x v="151"/>
    <x v="148"/>
  </r>
  <r>
    <x v="155"/>
    <x v="154"/>
    <x v="0"/>
    <x v="0"/>
    <x v="124"/>
    <x v="128"/>
    <x v="5"/>
    <x v="140"/>
    <x v="1"/>
    <x v="0"/>
    <x v="0"/>
    <x v="0"/>
    <x v="8"/>
    <x v="3"/>
    <x v="11"/>
    <x v="149"/>
    <x v="152"/>
    <x v="149"/>
  </r>
  <r>
    <x v="156"/>
    <x v="155"/>
    <x v="2"/>
    <x v="13"/>
    <x v="68"/>
    <x v="129"/>
    <x v="1"/>
    <x v="141"/>
    <x v="0"/>
    <x v="3"/>
    <x v="0"/>
    <x v="0"/>
    <x v="0"/>
    <x v="2"/>
    <x v="3"/>
    <x v="150"/>
    <x v="153"/>
    <x v="150"/>
  </r>
  <r>
    <x v="157"/>
    <x v="156"/>
    <x v="1"/>
    <x v="10"/>
    <x v="125"/>
    <x v="130"/>
    <x v="4"/>
    <x v="142"/>
    <x v="1"/>
    <x v="4"/>
    <x v="2"/>
    <x v="0"/>
    <x v="11"/>
    <x v="6"/>
    <x v="7"/>
    <x v="151"/>
    <x v="154"/>
    <x v="151"/>
  </r>
  <r>
    <x v="158"/>
    <x v="157"/>
    <x v="1"/>
    <x v="16"/>
    <x v="33"/>
    <x v="128"/>
    <x v="7"/>
    <x v="143"/>
    <x v="0"/>
    <x v="2"/>
    <x v="0"/>
    <x v="0"/>
    <x v="8"/>
    <x v="0"/>
    <x v="12"/>
    <x v="152"/>
    <x v="155"/>
    <x v="152"/>
  </r>
  <r>
    <x v="159"/>
    <x v="158"/>
    <x v="2"/>
    <x v="8"/>
    <x v="126"/>
    <x v="100"/>
    <x v="6"/>
    <x v="144"/>
    <x v="1"/>
    <x v="0"/>
    <x v="1"/>
    <x v="0"/>
    <x v="1"/>
    <x v="3"/>
    <x v="15"/>
    <x v="153"/>
    <x v="156"/>
    <x v="153"/>
  </r>
  <r>
    <x v="160"/>
    <x v="159"/>
    <x v="4"/>
    <x v="9"/>
    <x v="127"/>
    <x v="131"/>
    <x v="8"/>
    <x v="139"/>
    <x v="0"/>
    <x v="2"/>
    <x v="3"/>
    <x v="0"/>
    <x v="6"/>
    <x v="0"/>
    <x v="0"/>
    <x v="148"/>
    <x v="151"/>
    <x v="148"/>
  </r>
  <r>
    <x v="161"/>
    <x v="160"/>
    <x v="0"/>
    <x v="4"/>
    <x v="128"/>
    <x v="132"/>
    <x v="2"/>
    <x v="145"/>
    <x v="0"/>
    <x v="0"/>
    <x v="3"/>
    <x v="0"/>
    <x v="10"/>
    <x v="6"/>
    <x v="9"/>
    <x v="154"/>
    <x v="157"/>
    <x v="154"/>
  </r>
  <r>
    <x v="162"/>
    <x v="161"/>
    <x v="0"/>
    <x v="15"/>
    <x v="113"/>
    <x v="133"/>
    <x v="6"/>
    <x v="146"/>
    <x v="1"/>
    <x v="1"/>
    <x v="1"/>
    <x v="0"/>
    <x v="0"/>
    <x v="4"/>
    <x v="12"/>
    <x v="155"/>
    <x v="158"/>
    <x v="155"/>
  </r>
  <r>
    <x v="163"/>
    <x v="162"/>
    <x v="0"/>
    <x v="4"/>
    <x v="129"/>
    <x v="134"/>
    <x v="1"/>
    <x v="147"/>
    <x v="1"/>
    <x v="1"/>
    <x v="2"/>
    <x v="0"/>
    <x v="7"/>
    <x v="5"/>
    <x v="10"/>
    <x v="156"/>
    <x v="159"/>
    <x v="156"/>
  </r>
  <r>
    <x v="164"/>
    <x v="163"/>
    <x v="0"/>
    <x v="22"/>
    <x v="130"/>
    <x v="103"/>
    <x v="1"/>
    <x v="148"/>
    <x v="0"/>
    <x v="3"/>
    <x v="1"/>
    <x v="0"/>
    <x v="4"/>
    <x v="4"/>
    <x v="9"/>
    <x v="157"/>
    <x v="160"/>
    <x v="157"/>
  </r>
  <r>
    <x v="165"/>
    <x v="164"/>
    <x v="3"/>
    <x v="3"/>
    <x v="96"/>
    <x v="135"/>
    <x v="3"/>
    <x v="149"/>
    <x v="1"/>
    <x v="0"/>
    <x v="2"/>
    <x v="0"/>
    <x v="8"/>
    <x v="3"/>
    <x v="16"/>
    <x v="158"/>
    <x v="161"/>
    <x v="158"/>
  </r>
  <r>
    <x v="166"/>
    <x v="165"/>
    <x v="1"/>
    <x v="10"/>
    <x v="131"/>
    <x v="136"/>
    <x v="4"/>
    <x v="150"/>
    <x v="1"/>
    <x v="1"/>
    <x v="0"/>
    <x v="0"/>
    <x v="1"/>
    <x v="0"/>
    <x v="13"/>
    <x v="159"/>
    <x v="162"/>
    <x v="159"/>
  </r>
  <r>
    <x v="167"/>
    <x v="166"/>
    <x v="3"/>
    <x v="23"/>
    <x v="132"/>
    <x v="137"/>
    <x v="2"/>
    <x v="151"/>
    <x v="0"/>
    <x v="2"/>
    <x v="1"/>
    <x v="0"/>
    <x v="4"/>
    <x v="5"/>
    <x v="12"/>
    <x v="160"/>
    <x v="163"/>
    <x v="160"/>
  </r>
  <r>
    <x v="168"/>
    <x v="167"/>
    <x v="2"/>
    <x v="8"/>
    <x v="133"/>
    <x v="48"/>
    <x v="3"/>
    <x v="152"/>
    <x v="0"/>
    <x v="3"/>
    <x v="2"/>
    <x v="0"/>
    <x v="9"/>
    <x v="0"/>
    <x v="13"/>
    <x v="161"/>
    <x v="164"/>
    <x v="161"/>
  </r>
  <r>
    <x v="169"/>
    <x v="168"/>
    <x v="2"/>
    <x v="13"/>
    <x v="5"/>
    <x v="138"/>
    <x v="7"/>
    <x v="153"/>
    <x v="0"/>
    <x v="0"/>
    <x v="2"/>
    <x v="0"/>
    <x v="2"/>
    <x v="3"/>
    <x v="13"/>
    <x v="162"/>
    <x v="165"/>
    <x v="162"/>
  </r>
  <r>
    <x v="170"/>
    <x v="169"/>
    <x v="1"/>
    <x v="17"/>
    <x v="132"/>
    <x v="139"/>
    <x v="4"/>
    <x v="109"/>
    <x v="1"/>
    <x v="4"/>
    <x v="1"/>
    <x v="0"/>
    <x v="4"/>
    <x v="5"/>
    <x v="13"/>
    <x v="163"/>
    <x v="166"/>
    <x v="101"/>
  </r>
  <r>
    <x v="171"/>
    <x v="170"/>
    <x v="3"/>
    <x v="18"/>
    <x v="86"/>
    <x v="140"/>
    <x v="1"/>
    <x v="154"/>
    <x v="0"/>
    <x v="3"/>
    <x v="0"/>
    <x v="0"/>
    <x v="2"/>
    <x v="0"/>
    <x v="2"/>
    <x v="164"/>
    <x v="167"/>
    <x v="163"/>
  </r>
  <r>
    <x v="172"/>
    <x v="171"/>
    <x v="4"/>
    <x v="19"/>
    <x v="49"/>
    <x v="54"/>
    <x v="8"/>
    <x v="155"/>
    <x v="0"/>
    <x v="3"/>
    <x v="0"/>
    <x v="0"/>
    <x v="9"/>
    <x v="4"/>
    <x v="12"/>
    <x v="165"/>
    <x v="168"/>
    <x v="164"/>
  </r>
  <r>
    <x v="173"/>
    <x v="172"/>
    <x v="1"/>
    <x v="16"/>
    <x v="134"/>
    <x v="141"/>
    <x v="3"/>
    <x v="156"/>
    <x v="0"/>
    <x v="3"/>
    <x v="2"/>
    <x v="0"/>
    <x v="11"/>
    <x v="2"/>
    <x v="10"/>
    <x v="166"/>
    <x v="169"/>
    <x v="165"/>
  </r>
  <r>
    <x v="174"/>
    <x v="173"/>
    <x v="2"/>
    <x v="21"/>
    <x v="130"/>
    <x v="76"/>
    <x v="7"/>
    <x v="133"/>
    <x v="1"/>
    <x v="3"/>
    <x v="2"/>
    <x v="0"/>
    <x v="4"/>
    <x v="4"/>
    <x v="10"/>
    <x v="167"/>
    <x v="144"/>
    <x v="166"/>
  </r>
  <r>
    <x v="175"/>
    <x v="174"/>
    <x v="1"/>
    <x v="17"/>
    <x v="135"/>
    <x v="142"/>
    <x v="5"/>
    <x v="157"/>
    <x v="1"/>
    <x v="3"/>
    <x v="2"/>
    <x v="0"/>
    <x v="3"/>
    <x v="3"/>
    <x v="11"/>
    <x v="168"/>
    <x v="170"/>
    <x v="167"/>
  </r>
  <r>
    <x v="176"/>
    <x v="175"/>
    <x v="2"/>
    <x v="12"/>
    <x v="136"/>
    <x v="124"/>
    <x v="5"/>
    <x v="158"/>
    <x v="1"/>
    <x v="0"/>
    <x v="3"/>
    <x v="0"/>
    <x v="9"/>
    <x v="3"/>
    <x v="2"/>
    <x v="169"/>
    <x v="171"/>
    <x v="168"/>
  </r>
  <r>
    <x v="177"/>
    <x v="176"/>
    <x v="3"/>
    <x v="23"/>
    <x v="137"/>
    <x v="143"/>
    <x v="5"/>
    <x v="159"/>
    <x v="1"/>
    <x v="4"/>
    <x v="3"/>
    <x v="0"/>
    <x v="5"/>
    <x v="4"/>
    <x v="0"/>
    <x v="170"/>
    <x v="172"/>
    <x v="169"/>
  </r>
  <r>
    <x v="178"/>
    <x v="177"/>
    <x v="2"/>
    <x v="2"/>
    <x v="138"/>
    <x v="144"/>
    <x v="2"/>
    <x v="160"/>
    <x v="0"/>
    <x v="0"/>
    <x v="3"/>
    <x v="0"/>
    <x v="3"/>
    <x v="4"/>
    <x v="5"/>
    <x v="171"/>
    <x v="173"/>
    <x v="170"/>
  </r>
  <r>
    <x v="179"/>
    <x v="178"/>
    <x v="2"/>
    <x v="21"/>
    <x v="139"/>
    <x v="145"/>
    <x v="1"/>
    <x v="161"/>
    <x v="0"/>
    <x v="0"/>
    <x v="0"/>
    <x v="0"/>
    <x v="2"/>
    <x v="5"/>
    <x v="2"/>
    <x v="172"/>
    <x v="174"/>
    <x v="171"/>
  </r>
  <r>
    <x v="180"/>
    <x v="179"/>
    <x v="1"/>
    <x v="10"/>
    <x v="140"/>
    <x v="146"/>
    <x v="2"/>
    <x v="162"/>
    <x v="0"/>
    <x v="3"/>
    <x v="2"/>
    <x v="0"/>
    <x v="1"/>
    <x v="1"/>
    <x v="0"/>
    <x v="173"/>
    <x v="175"/>
    <x v="172"/>
  </r>
  <r>
    <x v="181"/>
    <x v="180"/>
    <x v="2"/>
    <x v="13"/>
    <x v="141"/>
    <x v="137"/>
    <x v="7"/>
    <x v="163"/>
    <x v="0"/>
    <x v="3"/>
    <x v="0"/>
    <x v="0"/>
    <x v="4"/>
    <x v="0"/>
    <x v="5"/>
    <x v="174"/>
    <x v="176"/>
    <x v="173"/>
  </r>
  <r>
    <x v="182"/>
    <x v="181"/>
    <x v="2"/>
    <x v="12"/>
    <x v="44"/>
    <x v="47"/>
    <x v="3"/>
    <x v="164"/>
    <x v="0"/>
    <x v="3"/>
    <x v="3"/>
    <x v="0"/>
    <x v="8"/>
    <x v="6"/>
    <x v="12"/>
    <x v="175"/>
    <x v="177"/>
    <x v="3"/>
  </r>
  <r>
    <x v="183"/>
    <x v="182"/>
    <x v="3"/>
    <x v="18"/>
    <x v="142"/>
    <x v="147"/>
    <x v="5"/>
    <x v="165"/>
    <x v="1"/>
    <x v="3"/>
    <x v="3"/>
    <x v="0"/>
    <x v="5"/>
    <x v="4"/>
    <x v="13"/>
    <x v="176"/>
    <x v="178"/>
    <x v="174"/>
  </r>
  <r>
    <x v="184"/>
    <x v="183"/>
    <x v="0"/>
    <x v="4"/>
    <x v="143"/>
    <x v="148"/>
    <x v="2"/>
    <x v="166"/>
    <x v="1"/>
    <x v="3"/>
    <x v="0"/>
    <x v="0"/>
    <x v="1"/>
    <x v="6"/>
    <x v="5"/>
    <x v="177"/>
    <x v="179"/>
    <x v="175"/>
  </r>
  <r>
    <x v="185"/>
    <x v="184"/>
    <x v="3"/>
    <x v="3"/>
    <x v="10"/>
    <x v="149"/>
    <x v="5"/>
    <x v="167"/>
    <x v="1"/>
    <x v="0"/>
    <x v="0"/>
    <x v="0"/>
    <x v="6"/>
    <x v="4"/>
    <x v="8"/>
    <x v="178"/>
    <x v="180"/>
    <x v="176"/>
  </r>
  <r>
    <x v="186"/>
    <x v="185"/>
    <x v="3"/>
    <x v="23"/>
    <x v="108"/>
    <x v="28"/>
    <x v="5"/>
    <x v="131"/>
    <x v="0"/>
    <x v="1"/>
    <x v="3"/>
    <x v="0"/>
    <x v="8"/>
    <x v="2"/>
    <x v="5"/>
    <x v="179"/>
    <x v="181"/>
    <x v="177"/>
  </r>
  <r>
    <x v="187"/>
    <x v="186"/>
    <x v="0"/>
    <x v="15"/>
    <x v="144"/>
    <x v="28"/>
    <x v="0"/>
    <x v="168"/>
    <x v="1"/>
    <x v="4"/>
    <x v="0"/>
    <x v="0"/>
    <x v="8"/>
    <x v="4"/>
    <x v="6"/>
    <x v="180"/>
    <x v="182"/>
    <x v="115"/>
  </r>
  <r>
    <x v="188"/>
    <x v="187"/>
    <x v="3"/>
    <x v="3"/>
    <x v="145"/>
    <x v="150"/>
    <x v="8"/>
    <x v="169"/>
    <x v="1"/>
    <x v="3"/>
    <x v="1"/>
    <x v="0"/>
    <x v="3"/>
    <x v="6"/>
    <x v="3"/>
    <x v="181"/>
    <x v="183"/>
    <x v="178"/>
  </r>
  <r>
    <x v="189"/>
    <x v="188"/>
    <x v="4"/>
    <x v="20"/>
    <x v="146"/>
    <x v="151"/>
    <x v="8"/>
    <x v="5"/>
    <x v="1"/>
    <x v="0"/>
    <x v="2"/>
    <x v="0"/>
    <x v="4"/>
    <x v="6"/>
    <x v="5"/>
    <x v="182"/>
    <x v="184"/>
    <x v="179"/>
  </r>
  <r>
    <x v="190"/>
    <x v="189"/>
    <x v="3"/>
    <x v="3"/>
    <x v="147"/>
    <x v="30"/>
    <x v="2"/>
    <x v="170"/>
    <x v="1"/>
    <x v="0"/>
    <x v="3"/>
    <x v="0"/>
    <x v="1"/>
    <x v="4"/>
    <x v="10"/>
    <x v="183"/>
    <x v="185"/>
    <x v="180"/>
  </r>
  <r>
    <x v="191"/>
    <x v="190"/>
    <x v="0"/>
    <x v="22"/>
    <x v="148"/>
    <x v="152"/>
    <x v="4"/>
    <x v="171"/>
    <x v="1"/>
    <x v="2"/>
    <x v="2"/>
    <x v="0"/>
    <x v="6"/>
    <x v="1"/>
    <x v="9"/>
    <x v="184"/>
    <x v="186"/>
    <x v="116"/>
  </r>
  <r>
    <x v="192"/>
    <x v="191"/>
    <x v="3"/>
    <x v="23"/>
    <x v="149"/>
    <x v="153"/>
    <x v="7"/>
    <x v="68"/>
    <x v="0"/>
    <x v="3"/>
    <x v="1"/>
    <x v="0"/>
    <x v="11"/>
    <x v="5"/>
    <x v="13"/>
    <x v="185"/>
    <x v="187"/>
    <x v="68"/>
  </r>
  <r>
    <x v="193"/>
    <x v="192"/>
    <x v="0"/>
    <x v="6"/>
    <x v="150"/>
    <x v="154"/>
    <x v="0"/>
    <x v="172"/>
    <x v="0"/>
    <x v="0"/>
    <x v="1"/>
    <x v="0"/>
    <x v="1"/>
    <x v="4"/>
    <x v="12"/>
    <x v="186"/>
    <x v="188"/>
    <x v="181"/>
  </r>
  <r>
    <x v="194"/>
    <x v="193"/>
    <x v="2"/>
    <x v="8"/>
    <x v="151"/>
    <x v="155"/>
    <x v="1"/>
    <x v="173"/>
    <x v="0"/>
    <x v="3"/>
    <x v="1"/>
    <x v="0"/>
    <x v="7"/>
    <x v="2"/>
    <x v="9"/>
    <x v="187"/>
    <x v="189"/>
    <x v="182"/>
  </r>
  <r>
    <x v="195"/>
    <x v="194"/>
    <x v="2"/>
    <x v="21"/>
    <x v="114"/>
    <x v="156"/>
    <x v="2"/>
    <x v="174"/>
    <x v="1"/>
    <x v="0"/>
    <x v="0"/>
    <x v="0"/>
    <x v="5"/>
    <x v="3"/>
    <x v="0"/>
    <x v="188"/>
    <x v="190"/>
    <x v="183"/>
  </r>
  <r>
    <x v="196"/>
    <x v="195"/>
    <x v="1"/>
    <x v="17"/>
    <x v="152"/>
    <x v="157"/>
    <x v="9"/>
    <x v="175"/>
    <x v="0"/>
    <x v="0"/>
    <x v="3"/>
    <x v="0"/>
    <x v="8"/>
    <x v="0"/>
    <x v="1"/>
    <x v="117"/>
    <x v="144"/>
    <x v="184"/>
  </r>
  <r>
    <x v="197"/>
    <x v="196"/>
    <x v="0"/>
    <x v="4"/>
    <x v="153"/>
    <x v="32"/>
    <x v="3"/>
    <x v="176"/>
    <x v="0"/>
    <x v="3"/>
    <x v="2"/>
    <x v="0"/>
    <x v="8"/>
    <x v="1"/>
    <x v="11"/>
    <x v="189"/>
    <x v="191"/>
    <x v="185"/>
  </r>
  <r>
    <x v="198"/>
    <x v="197"/>
    <x v="2"/>
    <x v="8"/>
    <x v="23"/>
    <x v="158"/>
    <x v="3"/>
    <x v="177"/>
    <x v="1"/>
    <x v="2"/>
    <x v="2"/>
    <x v="0"/>
    <x v="5"/>
    <x v="1"/>
    <x v="1"/>
    <x v="190"/>
    <x v="192"/>
    <x v="186"/>
  </r>
  <r>
    <x v="199"/>
    <x v="198"/>
    <x v="2"/>
    <x v="8"/>
    <x v="154"/>
    <x v="9"/>
    <x v="2"/>
    <x v="178"/>
    <x v="0"/>
    <x v="3"/>
    <x v="0"/>
    <x v="0"/>
    <x v="5"/>
    <x v="6"/>
    <x v="0"/>
    <x v="191"/>
    <x v="161"/>
    <x v="187"/>
  </r>
  <r>
    <x v="200"/>
    <x v="199"/>
    <x v="1"/>
    <x v="10"/>
    <x v="98"/>
    <x v="159"/>
    <x v="7"/>
    <x v="164"/>
    <x v="1"/>
    <x v="0"/>
    <x v="3"/>
    <x v="0"/>
    <x v="9"/>
    <x v="1"/>
    <x v="5"/>
    <x v="192"/>
    <x v="193"/>
    <x v="188"/>
  </r>
  <r>
    <x v="201"/>
    <x v="200"/>
    <x v="3"/>
    <x v="23"/>
    <x v="155"/>
    <x v="160"/>
    <x v="2"/>
    <x v="179"/>
    <x v="1"/>
    <x v="4"/>
    <x v="0"/>
    <x v="0"/>
    <x v="9"/>
    <x v="6"/>
    <x v="13"/>
    <x v="193"/>
    <x v="194"/>
    <x v="189"/>
  </r>
  <r>
    <x v="202"/>
    <x v="201"/>
    <x v="1"/>
    <x v="1"/>
    <x v="156"/>
    <x v="161"/>
    <x v="6"/>
    <x v="180"/>
    <x v="1"/>
    <x v="0"/>
    <x v="3"/>
    <x v="0"/>
    <x v="0"/>
    <x v="0"/>
    <x v="12"/>
    <x v="194"/>
    <x v="195"/>
    <x v="190"/>
  </r>
  <r>
    <x v="203"/>
    <x v="202"/>
    <x v="0"/>
    <x v="4"/>
    <x v="157"/>
    <x v="117"/>
    <x v="3"/>
    <x v="181"/>
    <x v="1"/>
    <x v="3"/>
    <x v="3"/>
    <x v="0"/>
    <x v="5"/>
    <x v="3"/>
    <x v="5"/>
    <x v="195"/>
    <x v="196"/>
    <x v="191"/>
  </r>
  <r>
    <x v="204"/>
    <x v="203"/>
    <x v="4"/>
    <x v="19"/>
    <x v="158"/>
    <x v="162"/>
    <x v="2"/>
    <x v="182"/>
    <x v="0"/>
    <x v="3"/>
    <x v="3"/>
    <x v="0"/>
    <x v="4"/>
    <x v="5"/>
    <x v="1"/>
    <x v="196"/>
    <x v="197"/>
    <x v="192"/>
  </r>
  <r>
    <x v="205"/>
    <x v="204"/>
    <x v="1"/>
    <x v="10"/>
    <x v="159"/>
    <x v="135"/>
    <x v="0"/>
    <x v="183"/>
    <x v="0"/>
    <x v="0"/>
    <x v="1"/>
    <x v="0"/>
    <x v="1"/>
    <x v="2"/>
    <x v="12"/>
    <x v="197"/>
    <x v="198"/>
    <x v="193"/>
  </r>
  <r>
    <x v="206"/>
    <x v="205"/>
    <x v="1"/>
    <x v="10"/>
    <x v="160"/>
    <x v="28"/>
    <x v="6"/>
    <x v="54"/>
    <x v="0"/>
    <x v="3"/>
    <x v="1"/>
    <x v="0"/>
    <x v="8"/>
    <x v="6"/>
    <x v="2"/>
    <x v="198"/>
    <x v="199"/>
    <x v="59"/>
  </r>
  <r>
    <x v="207"/>
    <x v="206"/>
    <x v="1"/>
    <x v="10"/>
    <x v="161"/>
    <x v="163"/>
    <x v="0"/>
    <x v="184"/>
    <x v="0"/>
    <x v="3"/>
    <x v="1"/>
    <x v="0"/>
    <x v="7"/>
    <x v="3"/>
    <x v="10"/>
    <x v="199"/>
    <x v="200"/>
    <x v="194"/>
  </r>
  <r>
    <x v="208"/>
    <x v="207"/>
    <x v="1"/>
    <x v="1"/>
    <x v="147"/>
    <x v="164"/>
    <x v="8"/>
    <x v="99"/>
    <x v="1"/>
    <x v="1"/>
    <x v="3"/>
    <x v="0"/>
    <x v="1"/>
    <x v="4"/>
    <x v="5"/>
    <x v="200"/>
    <x v="201"/>
    <x v="195"/>
  </r>
  <r>
    <x v="209"/>
    <x v="208"/>
    <x v="0"/>
    <x v="4"/>
    <x v="162"/>
    <x v="78"/>
    <x v="9"/>
    <x v="185"/>
    <x v="0"/>
    <x v="0"/>
    <x v="3"/>
    <x v="0"/>
    <x v="0"/>
    <x v="6"/>
    <x v="8"/>
    <x v="201"/>
    <x v="202"/>
    <x v="196"/>
  </r>
  <r>
    <x v="210"/>
    <x v="209"/>
    <x v="3"/>
    <x v="7"/>
    <x v="163"/>
    <x v="138"/>
    <x v="1"/>
    <x v="55"/>
    <x v="0"/>
    <x v="3"/>
    <x v="0"/>
    <x v="0"/>
    <x v="2"/>
    <x v="6"/>
    <x v="3"/>
    <x v="52"/>
    <x v="52"/>
    <x v="50"/>
  </r>
  <r>
    <x v="211"/>
    <x v="210"/>
    <x v="4"/>
    <x v="19"/>
    <x v="164"/>
    <x v="165"/>
    <x v="7"/>
    <x v="186"/>
    <x v="1"/>
    <x v="3"/>
    <x v="1"/>
    <x v="0"/>
    <x v="11"/>
    <x v="0"/>
    <x v="11"/>
    <x v="202"/>
    <x v="203"/>
    <x v="197"/>
  </r>
  <r>
    <x v="212"/>
    <x v="211"/>
    <x v="2"/>
    <x v="8"/>
    <x v="165"/>
    <x v="166"/>
    <x v="1"/>
    <x v="187"/>
    <x v="0"/>
    <x v="1"/>
    <x v="1"/>
    <x v="0"/>
    <x v="10"/>
    <x v="2"/>
    <x v="2"/>
    <x v="203"/>
    <x v="204"/>
    <x v="198"/>
  </r>
  <r>
    <x v="213"/>
    <x v="212"/>
    <x v="2"/>
    <x v="8"/>
    <x v="151"/>
    <x v="109"/>
    <x v="5"/>
    <x v="188"/>
    <x v="1"/>
    <x v="2"/>
    <x v="2"/>
    <x v="0"/>
    <x v="7"/>
    <x v="2"/>
    <x v="13"/>
    <x v="204"/>
    <x v="205"/>
    <x v="199"/>
  </r>
  <r>
    <x v="214"/>
    <x v="213"/>
    <x v="0"/>
    <x v="15"/>
    <x v="166"/>
    <x v="86"/>
    <x v="1"/>
    <x v="189"/>
    <x v="0"/>
    <x v="0"/>
    <x v="1"/>
    <x v="0"/>
    <x v="10"/>
    <x v="1"/>
    <x v="13"/>
    <x v="205"/>
    <x v="206"/>
    <x v="192"/>
  </r>
  <r>
    <x v="215"/>
    <x v="214"/>
    <x v="1"/>
    <x v="16"/>
    <x v="167"/>
    <x v="34"/>
    <x v="6"/>
    <x v="190"/>
    <x v="1"/>
    <x v="4"/>
    <x v="2"/>
    <x v="0"/>
    <x v="6"/>
    <x v="1"/>
    <x v="7"/>
    <x v="206"/>
    <x v="207"/>
    <x v="200"/>
  </r>
  <r>
    <x v="216"/>
    <x v="215"/>
    <x v="1"/>
    <x v="17"/>
    <x v="168"/>
    <x v="167"/>
    <x v="2"/>
    <x v="148"/>
    <x v="1"/>
    <x v="0"/>
    <x v="2"/>
    <x v="0"/>
    <x v="2"/>
    <x v="1"/>
    <x v="12"/>
    <x v="207"/>
    <x v="208"/>
    <x v="201"/>
  </r>
  <r>
    <x v="217"/>
    <x v="216"/>
    <x v="2"/>
    <x v="2"/>
    <x v="61"/>
    <x v="105"/>
    <x v="8"/>
    <x v="191"/>
    <x v="1"/>
    <x v="4"/>
    <x v="3"/>
    <x v="0"/>
    <x v="1"/>
    <x v="6"/>
    <x v="10"/>
    <x v="208"/>
    <x v="209"/>
    <x v="202"/>
  </r>
  <r>
    <x v="218"/>
    <x v="217"/>
    <x v="4"/>
    <x v="11"/>
    <x v="74"/>
    <x v="87"/>
    <x v="3"/>
    <x v="192"/>
    <x v="1"/>
    <x v="2"/>
    <x v="2"/>
    <x v="0"/>
    <x v="2"/>
    <x v="4"/>
    <x v="5"/>
    <x v="110"/>
    <x v="210"/>
    <x v="54"/>
  </r>
  <r>
    <x v="219"/>
    <x v="218"/>
    <x v="0"/>
    <x v="6"/>
    <x v="169"/>
    <x v="168"/>
    <x v="9"/>
    <x v="9"/>
    <x v="1"/>
    <x v="2"/>
    <x v="0"/>
    <x v="0"/>
    <x v="11"/>
    <x v="4"/>
    <x v="5"/>
    <x v="209"/>
    <x v="211"/>
    <x v="203"/>
  </r>
  <r>
    <x v="220"/>
    <x v="219"/>
    <x v="0"/>
    <x v="0"/>
    <x v="170"/>
    <x v="169"/>
    <x v="5"/>
    <x v="193"/>
    <x v="0"/>
    <x v="3"/>
    <x v="2"/>
    <x v="0"/>
    <x v="11"/>
    <x v="5"/>
    <x v="8"/>
    <x v="210"/>
    <x v="212"/>
    <x v="204"/>
  </r>
  <r>
    <x v="221"/>
    <x v="220"/>
    <x v="3"/>
    <x v="23"/>
    <x v="109"/>
    <x v="118"/>
    <x v="2"/>
    <x v="194"/>
    <x v="0"/>
    <x v="0"/>
    <x v="0"/>
    <x v="0"/>
    <x v="5"/>
    <x v="2"/>
    <x v="9"/>
    <x v="211"/>
    <x v="213"/>
    <x v="205"/>
  </r>
  <r>
    <x v="222"/>
    <x v="221"/>
    <x v="0"/>
    <x v="4"/>
    <x v="171"/>
    <x v="170"/>
    <x v="5"/>
    <x v="195"/>
    <x v="0"/>
    <x v="0"/>
    <x v="0"/>
    <x v="0"/>
    <x v="0"/>
    <x v="5"/>
    <x v="13"/>
    <x v="212"/>
    <x v="214"/>
    <x v="206"/>
  </r>
  <r>
    <x v="223"/>
    <x v="222"/>
    <x v="2"/>
    <x v="21"/>
    <x v="172"/>
    <x v="63"/>
    <x v="1"/>
    <x v="196"/>
    <x v="1"/>
    <x v="3"/>
    <x v="2"/>
    <x v="0"/>
    <x v="5"/>
    <x v="4"/>
    <x v="2"/>
    <x v="213"/>
    <x v="215"/>
    <x v="40"/>
  </r>
  <r>
    <x v="224"/>
    <x v="223"/>
    <x v="2"/>
    <x v="8"/>
    <x v="156"/>
    <x v="171"/>
    <x v="7"/>
    <x v="197"/>
    <x v="1"/>
    <x v="3"/>
    <x v="0"/>
    <x v="0"/>
    <x v="0"/>
    <x v="0"/>
    <x v="8"/>
    <x v="214"/>
    <x v="216"/>
    <x v="207"/>
  </r>
  <r>
    <x v="225"/>
    <x v="224"/>
    <x v="3"/>
    <x v="3"/>
    <x v="11"/>
    <x v="142"/>
    <x v="0"/>
    <x v="198"/>
    <x v="1"/>
    <x v="0"/>
    <x v="1"/>
    <x v="0"/>
    <x v="3"/>
    <x v="1"/>
    <x v="16"/>
    <x v="215"/>
    <x v="217"/>
    <x v="208"/>
  </r>
  <r>
    <x v="226"/>
    <x v="225"/>
    <x v="2"/>
    <x v="2"/>
    <x v="140"/>
    <x v="4"/>
    <x v="6"/>
    <x v="199"/>
    <x v="1"/>
    <x v="1"/>
    <x v="3"/>
    <x v="0"/>
    <x v="1"/>
    <x v="1"/>
    <x v="7"/>
    <x v="216"/>
    <x v="218"/>
    <x v="209"/>
  </r>
  <r>
    <x v="227"/>
    <x v="226"/>
    <x v="2"/>
    <x v="12"/>
    <x v="122"/>
    <x v="113"/>
    <x v="9"/>
    <x v="142"/>
    <x v="1"/>
    <x v="0"/>
    <x v="2"/>
    <x v="0"/>
    <x v="4"/>
    <x v="4"/>
    <x v="8"/>
    <x v="217"/>
    <x v="219"/>
    <x v="210"/>
  </r>
  <r>
    <x v="228"/>
    <x v="227"/>
    <x v="0"/>
    <x v="0"/>
    <x v="168"/>
    <x v="172"/>
    <x v="3"/>
    <x v="200"/>
    <x v="0"/>
    <x v="3"/>
    <x v="2"/>
    <x v="0"/>
    <x v="2"/>
    <x v="1"/>
    <x v="11"/>
    <x v="218"/>
    <x v="220"/>
    <x v="211"/>
  </r>
  <r>
    <x v="229"/>
    <x v="228"/>
    <x v="2"/>
    <x v="8"/>
    <x v="173"/>
    <x v="36"/>
    <x v="7"/>
    <x v="201"/>
    <x v="1"/>
    <x v="4"/>
    <x v="3"/>
    <x v="0"/>
    <x v="11"/>
    <x v="4"/>
    <x v="12"/>
    <x v="219"/>
    <x v="221"/>
    <x v="212"/>
  </r>
  <r>
    <x v="230"/>
    <x v="229"/>
    <x v="1"/>
    <x v="10"/>
    <x v="97"/>
    <x v="20"/>
    <x v="8"/>
    <x v="202"/>
    <x v="1"/>
    <x v="0"/>
    <x v="2"/>
    <x v="0"/>
    <x v="6"/>
    <x v="1"/>
    <x v="7"/>
    <x v="220"/>
    <x v="222"/>
    <x v="213"/>
  </r>
  <r>
    <x v="231"/>
    <x v="230"/>
    <x v="0"/>
    <x v="6"/>
    <x v="174"/>
    <x v="173"/>
    <x v="1"/>
    <x v="203"/>
    <x v="0"/>
    <x v="0"/>
    <x v="3"/>
    <x v="0"/>
    <x v="6"/>
    <x v="0"/>
    <x v="13"/>
    <x v="221"/>
    <x v="223"/>
    <x v="214"/>
  </r>
  <r>
    <x v="232"/>
    <x v="231"/>
    <x v="4"/>
    <x v="11"/>
    <x v="129"/>
    <x v="174"/>
    <x v="6"/>
    <x v="204"/>
    <x v="1"/>
    <x v="2"/>
    <x v="0"/>
    <x v="0"/>
    <x v="7"/>
    <x v="5"/>
    <x v="13"/>
    <x v="222"/>
    <x v="224"/>
    <x v="215"/>
  </r>
  <r>
    <x v="233"/>
    <x v="232"/>
    <x v="2"/>
    <x v="13"/>
    <x v="142"/>
    <x v="175"/>
    <x v="4"/>
    <x v="205"/>
    <x v="0"/>
    <x v="1"/>
    <x v="0"/>
    <x v="0"/>
    <x v="5"/>
    <x v="4"/>
    <x v="7"/>
    <x v="223"/>
    <x v="225"/>
    <x v="216"/>
  </r>
  <r>
    <x v="234"/>
    <x v="233"/>
    <x v="3"/>
    <x v="7"/>
    <x v="163"/>
    <x v="176"/>
    <x v="7"/>
    <x v="129"/>
    <x v="1"/>
    <x v="0"/>
    <x v="3"/>
    <x v="0"/>
    <x v="2"/>
    <x v="6"/>
    <x v="13"/>
    <x v="224"/>
    <x v="204"/>
    <x v="217"/>
  </r>
  <r>
    <x v="235"/>
    <x v="234"/>
    <x v="2"/>
    <x v="8"/>
    <x v="124"/>
    <x v="116"/>
    <x v="1"/>
    <x v="128"/>
    <x v="1"/>
    <x v="1"/>
    <x v="3"/>
    <x v="0"/>
    <x v="8"/>
    <x v="3"/>
    <x v="10"/>
    <x v="16"/>
    <x v="226"/>
    <x v="218"/>
  </r>
  <r>
    <x v="236"/>
    <x v="235"/>
    <x v="4"/>
    <x v="19"/>
    <x v="175"/>
    <x v="177"/>
    <x v="2"/>
    <x v="152"/>
    <x v="1"/>
    <x v="3"/>
    <x v="1"/>
    <x v="0"/>
    <x v="7"/>
    <x v="3"/>
    <x v="13"/>
    <x v="225"/>
    <x v="227"/>
    <x v="10"/>
  </r>
  <r>
    <x v="237"/>
    <x v="236"/>
    <x v="0"/>
    <x v="15"/>
    <x v="9"/>
    <x v="63"/>
    <x v="9"/>
    <x v="206"/>
    <x v="0"/>
    <x v="0"/>
    <x v="0"/>
    <x v="0"/>
    <x v="5"/>
    <x v="0"/>
    <x v="7"/>
    <x v="226"/>
    <x v="228"/>
    <x v="219"/>
  </r>
  <r>
    <x v="238"/>
    <x v="237"/>
    <x v="1"/>
    <x v="14"/>
    <x v="176"/>
    <x v="13"/>
    <x v="3"/>
    <x v="207"/>
    <x v="1"/>
    <x v="3"/>
    <x v="0"/>
    <x v="0"/>
    <x v="2"/>
    <x v="0"/>
    <x v="13"/>
    <x v="227"/>
    <x v="229"/>
    <x v="220"/>
  </r>
  <r>
    <x v="239"/>
    <x v="238"/>
    <x v="1"/>
    <x v="16"/>
    <x v="177"/>
    <x v="178"/>
    <x v="1"/>
    <x v="208"/>
    <x v="1"/>
    <x v="4"/>
    <x v="1"/>
    <x v="0"/>
    <x v="1"/>
    <x v="3"/>
    <x v="9"/>
    <x v="228"/>
    <x v="230"/>
    <x v="221"/>
  </r>
  <r>
    <x v="240"/>
    <x v="239"/>
    <x v="2"/>
    <x v="8"/>
    <x v="178"/>
    <x v="174"/>
    <x v="2"/>
    <x v="209"/>
    <x v="1"/>
    <x v="2"/>
    <x v="2"/>
    <x v="0"/>
    <x v="7"/>
    <x v="0"/>
    <x v="11"/>
    <x v="229"/>
    <x v="231"/>
    <x v="222"/>
  </r>
  <r>
    <x v="241"/>
    <x v="240"/>
    <x v="1"/>
    <x v="1"/>
    <x v="94"/>
    <x v="148"/>
    <x v="5"/>
    <x v="210"/>
    <x v="0"/>
    <x v="4"/>
    <x v="0"/>
    <x v="0"/>
    <x v="4"/>
    <x v="6"/>
    <x v="3"/>
    <x v="230"/>
    <x v="232"/>
    <x v="223"/>
  </r>
  <r>
    <x v="242"/>
    <x v="241"/>
    <x v="4"/>
    <x v="11"/>
    <x v="116"/>
    <x v="179"/>
    <x v="4"/>
    <x v="211"/>
    <x v="1"/>
    <x v="3"/>
    <x v="1"/>
    <x v="0"/>
    <x v="2"/>
    <x v="2"/>
    <x v="1"/>
    <x v="8"/>
    <x v="233"/>
    <x v="224"/>
  </r>
  <r>
    <x v="243"/>
    <x v="242"/>
    <x v="4"/>
    <x v="11"/>
    <x v="179"/>
    <x v="96"/>
    <x v="6"/>
    <x v="212"/>
    <x v="1"/>
    <x v="5"/>
    <x v="2"/>
    <x v="0"/>
    <x v="7"/>
    <x v="6"/>
    <x v="0"/>
    <x v="231"/>
    <x v="234"/>
    <x v="225"/>
  </r>
  <r>
    <x v="244"/>
    <x v="243"/>
    <x v="4"/>
    <x v="5"/>
    <x v="180"/>
    <x v="16"/>
    <x v="6"/>
    <x v="213"/>
    <x v="1"/>
    <x v="4"/>
    <x v="0"/>
    <x v="0"/>
    <x v="2"/>
    <x v="5"/>
    <x v="1"/>
    <x v="232"/>
    <x v="235"/>
    <x v="226"/>
  </r>
  <r>
    <x v="245"/>
    <x v="244"/>
    <x v="4"/>
    <x v="9"/>
    <x v="92"/>
    <x v="176"/>
    <x v="6"/>
    <x v="214"/>
    <x v="1"/>
    <x v="6"/>
    <x v="2"/>
    <x v="0"/>
    <x v="2"/>
    <x v="0"/>
    <x v="8"/>
    <x v="233"/>
    <x v="236"/>
    <x v="227"/>
  </r>
  <r>
    <x v="246"/>
    <x v="245"/>
    <x v="0"/>
    <x v="6"/>
    <x v="88"/>
    <x v="90"/>
    <x v="5"/>
    <x v="40"/>
    <x v="0"/>
    <x v="5"/>
    <x v="3"/>
    <x v="0"/>
    <x v="11"/>
    <x v="6"/>
    <x v="7"/>
    <x v="234"/>
    <x v="237"/>
    <x v="228"/>
  </r>
  <r>
    <x v="247"/>
    <x v="246"/>
    <x v="3"/>
    <x v="23"/>
    <x v="181"/>
    <x v="20"/>
    <x v="2"/>
    <x v="215"/>
    <x v="1"/>
    <x v="4"/>
    <x v="3"/>
    <x v="0"/>
    <x v="4"/>
    <x v="2"/>
    <x v="17"/>
    <x v="235"/>
    <x v="238"/>
    <x v="229"/>
  </r>
  <r>
    <x v="248"/>
    <x v="247"/>
    <x v="1"/>
    <x v="16"/>
    <x v="182"/>
    <x v="180"/>
    <x v="1"/>
    <x v="216"/>
    <x v="1"/>
    <x v="5"/>
    <x v="0"/>
    <x v="0"/>
    <x v="6"/>
    <x v="6"/>
    <x v="10"/>
    <x v="236"/>
    <x v="239"/>
    <x v="230"/>
  </r>
  <r>
    <x v="249"/>
    <x v="248"/>
    <x v="1"/>
    <x v="16"/>
    <x v="183"/>
    <x v="181"/>
    <x v="4"/>
    <x v="106"/>
    <x v="1"/>
    <x v="1"/>
    <x v="3"/>
    <x v="0"/>
    <x v="4"/>
    <x v="6"/>
    <x v="13"/>
    <x v="237"/>
    <x v="240"/>
    <x v="231"/>
  </r>
  <r>
    <x v="250"/>
    <x v="249"/>
    <x v="3"/>
    <x v="24"/>
    <x v="184"/>
    <x v="55"/>
    <x v="4"/>
    <x v="217"/>
    <x v="1"/>
    <x v="5"/>
    <x v="1"/>
    <x v="0"/>
    <x v="10"/>
    <x v="5"/>
    <x v="10"/>
    <x v="238"/>
    <x v="241"/>
    <x v="232"/>
  </r>
  <r>
    <x v="251"/>
    <x v="250"/>
    <x v="0"/>
    <x v="4"/>
    <x v="185"/>
    <x v="69"/>
    <x v="8"/>
    <x v="138"/>
    <x v="0"/>
    <x v="5"/>
    <x v="1"/>
    <x v="0"/>
    <x v="6"/>
    <x v="4"/>
    <x v="10"/>
    <x v="239"/>
    <x v="174"/>
    <x v="233"/>
  </r>
  <r>
    <x v="252"/>
    <x v="251"/>
    <x v="0"/>
    <x v="0"/>
    <x v="115"/>
    <x v="23"/>
    <x v="4"/>
    <x v="218"/>
    <x v="1"/>
    <x v="1"/>
    <x v="2"/>
    <x v="0"/>
    <x v="5"/>
    <x v="0"/>
    <x v="3"/>
    <x v="240"/>
    <x v="242"/>
    <x v="234"/>
  </r>
  <r>
    <x v="253"/>
    <x v="252"/>
    <x v="0"/>
    <x v="6"/>
    <x v="58"/>
    <x v="90"/>
    <x v="8"/>
    <x v="62"/>
    <x v="0"/>
    <x v="2"/>
    <x v="2"/>
    <x v="0"/>
    <x v="11"/>
    <x v="3"/>
    <x v="2"/>
    <x v="241"/>
    <x v="243"/>
    <x v="235"/>
  </r>
  <r>
    <x v="254"/>
    <x v="253"/>
    <x v="2"/>
    <x v="13"/>
    <x v="3"/>
    <x v="182"/>
    <x v="4"/>
    <x v="167"/>
    <x v="0"/>
    <x v="5"/>
    <x v="1"/>
    <x v="0"/>
    <x v="0"/>
    <x v="2"/>
    <x v="9"/>
    <x v="242"/>
    <x v="244"/>
    <x v="236"/>
  </r>
  <r>
    <x v="255"/>
    <x v="254"/>
    <x v="4"/>
    <x v="20"/>
    <x v="186"/>
    <x v="183"/>
    <x v="8"/>
    <x v="219"/>
    <x v="1"/>
    <x v="4"/>
    <x v="0"/>
    <x v="0"/>
    <x v="11"/>
    <x v="2"/>
    <x v="2"/>
    <x v="151"/>
    <x v="245"/>
    <x v="237"/>
  </r>
  <r>
    <x v="256"/>
    <x v="255"/>
    <x v="4"/>
    <x v="11"/>
    <x v="187"/>
    <x v="103"/>
    <x v="3"/>
    <x v="220"/>
    <x v="1"/>
    <x v="6"/>
    <x v="1"/>
    <x v="0"/>
    <x v="4"/>
    <x v="1"/>
    <x v="5"/>
    <x v="243"/>
    <x v="246"/>
    <x v="238"/>
  </r>
  <r>
    <x v="257"/>
    <x v="256"/>
    <x v="0"/>
    <x v="15"/>
    <x v="16"/>
    <x v="184"/>
    <x v="3"/>
    <x v="47"/>
    <x v="1"/>
    <x v="2"/>
    <x v="1"/>
    <x v="0"/>
    <x v="2"/>
    <x v="2"/>
    <x v="0"/>
    <x v="244"/>
    <x v="247"/>
    <x v="62"/>
  </r>
  <r>
    <x v="258"/>
    <x v="257"/>
    <x v="2"/>
    <x v="12"/>
    <x v="176"/>
    <x v="185"/>
    <x v="1"/>
    <x v="25"/>
    <x v="1"/>
    <x v="2"/>
    <x v="3"/>
    <x v="0"/>
    <x v="2"/>
    <x v="0"/>
    <x v="5"/>
    <x v="245"/>
    <x v="248"/>
    <x v="73"/>
  </r>
  <r>
    <x v="259"/>
    <x v="258"/>
    <x v="3"/>
    <x v="18"/>
    <x v="188"/>
    <x v="25"/>
    <x v="6"/>
    <x v="221"/>
    <x v="0"/>
    <x v="5"/>
    <x v="3"/>
    <x v="0"/>
    <x v="10"/>
    <x v="4"/>
    <x v="2"/>
    <x v="246"/>
    <x v="249"/>
    <x v="239"/>
  </r>
  <r>
    <x v="260"/>
    <x v="259"/>
    <x v="2"/>
    <x v="2"/>
    <x v="131"/>
    <x v="186"/>
    <x v="7"/>
    <x v="222"/>
    <x v="1"/>
    <x v="2"/>
    <x v="3"/>
    <x v="0"/>
    <x v="1"/>
    <x v="0"/>
    <x v="9"/>
    <x v="247"/>
    <x v="250"/>
    <x v="240"/>
  </r>
  <r>
    <x v="261"/>
    <x v="260"/>
    <x v="3"/>
    <x v="7"/>
    <x v="189"/>
    <x v="187"/>
    <x v="8"/>
    <x v="223"/>
    <x v="1"/>
    <x v="5"/>
    <x v="0"/>
    <x v="0"/>
    <x v="6"/>
    <x v="4"/>
    <x v="0"/>
    <x v="248"/>
    <x v="251"/>
    <x v="241"/>
  </r>
  <r>
    <x v="262"/>
    <x v="261"/>
    <x v="2"/>
    <x v="2"/>
    <x v="31"/>
    <x v="106"/>
    <x v="8"/>
    <x v="224"/>
    <x v="1"/>
    <x v="6"/>
    <x v="3"/>
    <x v="0"/>
    <x v="1"/>
    <x v="2"/>
    <x v="13"/>
    <x v="249"/>
    <x v="252"/>
    <x v="242"/>
  </r>
  <r>
    <x v="263"/>
    <x v="262"/>
    <x v="0"/>
    <x v="22"/>
    <x v="190"/>
    <x v="135"/>
    <x v="6"/>
    <x v="225"/>
    <x v="1"/>
    <x v="1"/>
    <x v="3"/>
    <x v="0"/>
    <x v="1"/>
    <x v="5"/>
    <x v="0"/>
    <x v="250"/>
    <x v="253"/>
    <x v="185"/>
  </r>
  <r>
    <x v="264"/>
    <x v="263"/>
    <x v="0"/>
    <x v="15"/>
    <x v="191"/>
    <x v="59"/>
    <x v="5"/>
    <x v="226"/>
    <x v="1"/>
    <x v="4"/>
    <x v="2"/>
    <x v="0"/>
    <x v="11"/>
    <x v="2"/>
    <x v="12"/>
    <x v="251"/>
    <x v="254"/>
    <x v="243"/>
  </r>
  <r>
    <x v="265"/>
    <x v="264"/>
    <x v="3"/>
    <x v="23"/>
    <x v="192"/>
    <x v="103"/>
    <x v="3"/>
    <x v="210"/>
    <x v="0"/>
    <x v="5"/>
    <x v="0"/>
    <x v="0"/>
    <x v="4"/>
    <x v="0"/>
    <x v="13"/>
    <x v="252"/>
    <x v="255"/>
    <x v="161"/>
  </r>
  <r>
    <x v="266"/>
    <x v="265"/>
    <x v="4"/>
    <x v="20"/>
    <x v="193"/>
    <x v="188"/>
    <x v="2"/>
    <x v="149"/>
    <x v="1"/>
    <x v="1"/>
    <x v="3"/>
    <x v="0"/>
    <x v="1"/>
    <x v="4"/>
    <x v="11"/>
    <x v="253"/>
    <x v="256"/>
    <x v="244"/>
  </r>
  <r>
    <x v="267"/>
    <x v="266"/>
    <x v="0"/>
    <x v="15"/>
    <x v="86"/>
    <x v="189"/>
    <x v="9"/>
    <x v="104"/>
    <x v="1"/>
    <x v="1"/>
    <x v="1"/>
    <x v="0"/>
    <x v="2"/>
    <x v="0"/>
    <x v="1"/>
    <x v="254"/>
    <x v="111"/>
    <x v="245"/>
  </r>
  <r>
    <x v="268"/>
    <x v="267"/>
    <x v="3"/>
    <x v="3"/>
    <x v="126"/>
    <x v="190"/>
    <x v="9"/>
    <x v="227"/>
    <x v="1"/>
    <x v="1"/>
    <x v="3"/>
    <x v="0"/>
    <x v="1"/>
    <x v="3"/>
    <x v="1"/>
    <x v="255"/>
    <x v="257"/>
    <x v="246"/>
  </r>
  <r>
    <x v="269"/>
    <x v="268"/>
    <x v="3"/>
    <x v="3"/>
    <x v="21"/>
    <x v="191"/>
    <x v="7"/>
    <x v="228"/>
    <x v="0"/>
    <x v="5"/>
    <x v="3"/>
    <x v="0"/>
    <x v="7"/>
    <x v="6"/>
    <x v="7"/>
    <x v="256"/>
    <x v="258"/>
    <x v="247"/>
  </r>
  <r>
    <x v="270"/>
    <x v="269"/>
    <x v="3"/>
    <x v="3"/>
    <x v="73"/>
    <x v="117"/>
    <x v="2"/>
    <x v="229"/>
    <x v="0"/>
    <x v="6"/>
    <x v="3"/>
    <x v="0"/>
    <x v="5"/>
    <x v="6"/>
    <x v="0"/>
    <x v="257"/>
    <x v="259"/>
    <x v="248"/>
  </r>
  <r>
    <x v="271"/>
    <x v="270"/>
    <x v="1"/>
    <x v="10"/>
    <x v="115"/>
    <x v="192"/>
    <x v="9"/>
    <x v="230"/>
    <x v="0"/>
    <x v="5"/>
    <x v="2"/>
    <x v="0"/>
    <x v="5"/>
    <x v="0"/>
    <x v="0"/>
    <x v="258"/>
    <x v="260"/>
    <x v="150"/>
  </r>
  <r>
    <x v="272"/>
    <x v="271"/>
    <x v="0"/>
    <x v="15"/>
    <x v="194"/>
    <x v="54"/>
    <x v="8"/>
    <x v="231"/>
    <x v="1"/>
    <x v="2"/>
    <x v="1"/>
    <x v="0"/>
    <x v="9"/>
    <x v="1"/>
    <x v="5"/>
    <x v="18"/>
    <x v="261"/>
    <x v="249"/>
  </r>
  <r>
    <x v="273"/>
    <x v="272"/>
    <x v="0"/>
    <x v="22"/>
    <x v="195"/>
    <x v="193"/>
    <x v="3"/>
    <x v="58"/>
    <x v="1"/>
    <x v="2"/>
    <x v="1"/>
    <x v="0"/>
    <x v="6"/>
    <x v="6"/>
    <x v="12"/>
    <x v="259"/>
    <x v="262"/>
    <x v="203"/>
  </r>
  <r>
    <x v="274"/>
    <x v="273"/>
    <x v="2"/>
    <x v="2"/>
    <x v="10"/>
    <x v="10"/>
    <x v="4"/>
    <x v="195"/>
    <x v="0"/>
    <x v="5"/>
    <x v="1"/>
    <x v="0"/>
    <x v="6"/>
    <x v="4"/>
    <x v="7"/>
    <x v="260"/>
    <x v="263"/>
    <x v="250"/>
  </r>
  <r>
    <x v="275"/>
    <x v="274"/>
    <x v="3"/>
    <x v="24"/>
    <x v="78"/>
    <x v="144"/>
    <x v="5"/>
    <x v="232"/>
    <x v="0"/>
    <x v="6"/>
    <x v="1"/>
    <x v="0"/>
    <x v="3"/>
    <x v="6"/>
    <x v="12"/>
    <x v="261"/>
    <x v="264"/>
    <x v="251"/>
  </r>
  <r>
    <x v="276"/>
    <x v="275"/>
    <x v="0"/>
    <x v="22"/>
    <x v="59"/>
    <x v="144"/>
    <x v="1"/>
    <x v="151"/>
    <x v="0"/>
    <x v="5"/>
    <x v="1"/>
    <x v="0"/>
    <x v="3"/>
    <x v="5"/>
    <x v="13"/>
    <x v="262"/>
    <x v="265"/>
    <x v="252"/>
  </r>
  <r>
    <x v="277"/>
    <x v="276"/>
    <x v="2"/>
    <x v="2"/>
    <x v="48"/>
    <x v="194"/>
    <x v="3"/>
    <x v="233"/>
    <x v="0"/>
    <x v="6"/>
    <x v="3"/>
    <x v="0"/>
    <x v="3"/>
    <x v="5"/>
    <x v="11"/>
    <x v="263"/>
    <x v="266"/>
    <x v="253"/>
  </r>
  <r>
    <x v="278"/>
    <x v="277"/>
    <x v="1"/>
    <x v="10"/>
    <x v="173"/>
    <x v="195"/>
    <x v="4"/>
    <x v="234"/>
    <x v="0"/>
    <x v="5"/>
    <x v="0"/>
    <x v="0"/>
    <x v="11"/>
    <x v="4"/>
    <x v="1"/>
    <x v="264"/>
    <x v="267"/>
    <x v="254"/>
  </r>
  <r>
    <x v="279"/>
    <x v="278"/>
    <x v="1"/>
    <x v="10"/>
    <x v="196"/>
    <x v="93"/>
    <x v="1"/>
    <x v="235"/>
    <x v="0"/>
    <x v="1"/>
    <x v="3"/>
    <x v="0"/>
    <x v="5"/>
    <x v="6"/>
    <x v="13"/>
    <x v="265"/>
    <x v="268"/>
    <x v="255"/>
  </r>
  <r>
    <x v="280"/>
    <x v="279"/>
    <x v="0"/>
    <x v="22"/>
    <x v="197"/>
    <x v="196"/>
    <x v="7"/>
    <x v="236"/>
    <x v="1"/>
    <x v="6"/>
    <x v="1"/>
    <x v="0"/>
    <x v="11"/>
    <x v="0"/>
    <x v="8"/>
    <x v="266"/>
    <x v="269"/>
    <x v="256"/>
  </r>
  <r>
    <x v="281"/>
    <x v="280"/>
    <x v="3"/>
    <x v="24"/>
    <x v="198"/>
    <x v="197"/>
    <x v="8"/>
    <x v="237"/>
    <x v="1"/>
    <x v="6"/>
    <x v="2"/>
    <x v="0"/>
    <x v="0"/>
    <x v="6"/>
    <x v="0"/>
    <x v="267"/>
    <x v="270"/>
    <x v="257"/>
  </r>
  <r>
    <x v="282"/>
    <x v="281"/>
    <x v="4"/>
    <x v="5"/>
    <x v="13"/>
    <x v="131"/>
    <x v="3"/>
    <x v="238"/>
    <x v="0"/>
    <x v="2"/>
    <x v="0"/>
    <x v="0"/>
    <x v="6"/>
    <x v="4"/>
    <x v="3"/>
    <x v="268"/>
    <x v="271"/>
    <x v="258"/>
  </r>
  <r>
    <x v="283"/>
    <x v="282"/>
    <x v="1"/>
    <x v="14"/>
    <x v="87"/>
    <x v="151"/>
    <x v="7"/>
    <x v="239"/>
    <x v="1"/>
    <x v="2"/>
    <x v="3"/>
    <x v="0"/>
    <x v="4"/>
    <x v="4"/>
    <x v="8"/>
    <x v="269"/>
    <x v="272"/>
    <x v="259"/>
  </r>
  <r>
    <x v="284"/>
    <x v="283"/>
    <x v="0"/>
    <x v="22"/>
    <x v="129"/>
    <x v="85"/>
    <x v="7"/>
    <x v="118"/>
    <x v="1"/>
    <x v="5"/>
    <x v="2"/>
    <x v="0"/>
    <x v="7"/>
    <x v="5"/>
    <x v="9"/>
    <x v="270"/>
    <x v="273"/>
    <x v="260"/>
  </r>
  <r>
    <x v="285"/>
    <x v="284"/>
    <x v="4"/>
    <x v="11"/>
    <x v="150"/>
    <x v="198"/>
    <x v="4"/>
    <x v="127"/>
    <x v="1"/>
    <x v="6"/>
    <x v="2"/>
    <x v="0"/>
    <x v="1"/>
    <x v="4"/>
    <x v="9"/>
    <x v="135"/>
    <x v="138"/>
    <x v="135"/>
  </r>
  <r>
    <x v="286"/>
    <x v="285"/>
    <x v="1"/>
    <x v="16"/>
    <x v="85"/>
    <x v="132"/>
    <x v="2"/>
    <x v="42"/>
    <x v="0"/>
    <x v="6"/>
    <x v="1"/>
    <x v="0"/>
    <x v="10"/>
    <x v="0"/>
    <x v="0"/>
    <x v="271"/>
    <x v="274"/>
    <x v="261"/>
  </r>
  <r>
    <x v="287"/>
    <x v="286"/>
    <x v="0"/>
    <x v="15"/>
    <x v="105"/>
    <x v="199"/>
    <x v="9"/>
    <x v="240"/>
    <x v="1"/>
    <x v="2"/>
    <x v="1"/>
    <x v="0"/>
    <x v="6"/>
    <x v="2"/>
    <x v="12"/>
    <x v="272"/>
    <x v="275"/>
    <x v="262"/>
  </r>
  <r>
    <x v="288"/>
    <x v="287"/>
    <x v="1"/>
    <x v="14"/>
    <x v="199"/>
    <x v="142"/>
    <x v="6"/>
    <x v="241"/>
    <x v="1"/>
    <x v="6"/>
    <x v="3"/>
    <x v="0"/>
    <x v="3"/>
    <x v="1"/>
    <x v="13"/>
    <x v="273"/>
    <x v="276"/>
    <x v="263"/>
  </r>
  <r>
    <x v="289"/>
    <x v="288"/>
    <x v="1"/>
    <x v="17"/>
    <x v="56"/>
    <x v="138"/>
    <x v="3"/>
    <x v="242"/>
    <x v="1"/>
    <x v="1"/>
    <x v="0"/>
    <x v="0"/>
    <x v="2"/>
    <x v="4"/>
    <x v="2"/>
    <x v="274"/>
    <x v="277"/>
    <x v="264"/>
  </r>
  <r>
    <x v="290"/>
    <x v="289"/>
    <x v="0"/>
    <x v="15"/>
    <x v="200"/>
    <x v="116"/>
    <x v="9"/>
    <x v="243"/>
    <x v="0"/>
    <x v="1"/>
    <x v="3"/>
    <x v="0"/>
    <x v="8"/>
    <x v="1"/>
    <x v="8"/>
    <x v="275"/>
    <x v="278"/>
    <x v="265"/>
  </r>
  <r>
    <x v="291"/>
    <x v="290"/>
    <x v="0"/>
    <x v="4"/>
    <x v="201"/>
    <x v="200"/>
    <x v="1"/>
    <x v="244"/>
    <x v="0"/>
    <x v="5"/>
    <x v="0"/>
    <x v="0"/>
    <x v="2"/>
    <x v="6"/>
    <x v="13"/>
    <x v="276"/>
    <x v="279"/>
    <x v="266"/>
  </r>
  <r>
    <x v="292"/>
    <x v="291"/>
    <x v="0"/>
    <x v="6"/>
    <x v="102"/>
    <x v="58"/>
    <x v="4"/>
    <x v="245"/>
    <x v="0"/>
    <x v="6"/>
    <x v="1"/>
    <x v="0"/>
    <x v="2"/>
    <x v="1"/>
    <x v="1"/>
    <x v="277"/>
    <x v="280"/>
    <x v="267"/>
  </r>
  <r>
    <x v="293"/>
    <x v="292"/>
    <x v="2"/>
    <x v="12"/>
    <x v="202"/>
    <x v="201"/>
    <x v="3"/>
    <x v="246"/>
    <x v="0"/>
    <x v="2"/>
    <x v="2"/>
    <x v="0"/>
    <x v="0"/>
    <x v="4"/>
    <x v="0"/>
    <x v="258"/>
    <x v="281"/>
    <x v="268"/>
  </r>
  <r>
    <x v="294"/>
    <x v="293"/>
    <x v="1"/>
    <x v="14"/>
    <x v="7"/>
    <x v="202"/>
    <x v="9"/>
    <x v="247"/>
    <x v="1"/>
    <x v="4"/>
    <x v="1"/>
    <x v="0"/>
    <x v="4"/>
    <x v="3"/>
    <x v="0"/>
    <x v="278"/>
    <x v="282"/>
    <x v="269"/>
  </r>
  <r>
    <x v="295"/>
    <x v="294"/>
    <x v="0"/>
    <x v="15"/>
    <x v="182"/>
    <x v="203"/>
    <x v="2"/>
    <x v="133"/>
    <x v="1"/>
    <x v="5"/>
    <x v="2"/>
    <x v="0"/>
    <x v="6"/>
    <x v="6"/>
    <x v="11"/>
    <x v="279"/>
    <x v="283"/>
    <x v="270"/>
  </r>
  <r>
    <x v="296"/>
    <x v="295"/>
    <x v="3"/>
    <x v="3"/>
    <x v="203"/>
    <x v="204"/>
    <x v="4"/>
    <x v="248"/>
    <x v="0"/>
    <x v="5"/>
    <x v="0"/>
    <x v="0"/>
    <x v="9"/>
    <x v="3"/>
    <x v="9"/>
    <x v="280"/>
    <x v="284"/>
    <x v="111"/>
  </r>
  <r>
    <x v="297"/>
    <x v="296"/>
    <x v="3"/>
    <x v="24"/>
    <x v="204"/>
    <x v="97"/>
    <x v="5"/>
    <x v="249"/>
    <x v="0"/>
    <x v="2"/>
    <x v="1"/>
    <x v="0"/>
    <x v="1"/>
    <x v="2"/>
    <x v="2"/>
    <x v="281"/>
    <x v="285"/>
    <x v="222"/>
  </r>
  <r>
    <x v="298"/>
    <x v="297"/>
    <x v="3"/>
    <x v="3"/>
    <x v="205"/>
    <x v="205"/>
    <x v="4"/>
    <x v="250"/>
    <x v="1"/>
    <x v="5"/>
    <x v="3"/>
    <x v="0"/>
    <x v="11"/>
    <x v="0"/>
    <x v="6"/>
    <x v="282"/>
    <x v="286"/>
    <x v="271"/>
  </r>
  <r>
    <x v="299"/>
    <x v="298"/>
    <x v="0"/>
    <x v="0"/>
    <x v="14"/>
    <x v="206"/>
    <x v="2"/>
    <x v="251"/>
    <x v="0"/>
    <x v="6"/>
    <x v="1"/>
    <x v="0"/>
    <x v="3"/>
    <x v="3"/>
    <x v="8"/>
    <x v="51"/>
    <x v="287"/>
    <x v="272"/>
  </r>
  <r>
    <x v="300"/>
    <x v="299"/>
    <x v="1"/>
    <x v="1"/>
    <x v="206"/>
    <x v="39"/>
    <x v="2"/>
    <x v="252"/>
    <x v="0"/>
    <x v="1"/>
    <x v="3"/>
    <x v="0"/>
    <x v="6"/>
    <x v="3"/>
    <x v="13"/>
    <x v="124"/>
    <x v="288"/>
    <x v="226"/>
  </r>
  <r>
    <x v="301"/>
    <x v="300"/>
    <x v="3"/>
    <x v="7"/>
    <x v="61"/>
    <x v="18"/>
    <x v="7"/>
    <x v="253"/>
    <x v="0"/>
    <x v="5"/>
    <x v="2"/>
    <x v="0"/>
    <x v="1"/>
    <x v="6"/>
    <x v="5"/>
    <x v="283"/>
    <x v="289"/>
    <x v="273"/>
  </r>
  <r>
    <x v="302"/>
    <x v="301"/>
    <x v="2"/>
    <x v="8"/>
    <x v="207"/>
    <x v="207"/>
    <x v="9"/>
    <x v="254"/>
    <x v="0"/>
    <x v="1"/>
    <x v="1"/>
    <x v="0"/>
    <x v="10"/>
    <x v="4"/>
    <x v="3"/>
    <x v="284"/>
    <x v="121"/>
    <x v="89"/>
  </r>
  <r>
    <x v="303"/>
    <x v="302"/>
    <x v="2"/>
    <x v="2"/>
    <x v="102"/>
    <x v="208"/>
    <x v="4"/>
    <x v="255"/>
    <x v="0"/>
    <x v="6"/>
    <x v="0"/>
    <x v="0"/>
    <x v="2"/>
    <x v="1"/>
    <x v="11"/>
    <x v="285"/>
    <x v="290"/>
    <x v="274"/>
  </r>
  <r>
    <x v="304"/>
    <x v="303"/>
    <x v="0"/>
    <x v="0"/>
    <x v="208"/>
    <x v="24"/>
    <x v="9"/>
    <x v="256"/>
    <x v="1"/>
    <x v="6"/>
    <x v="1"/>
    <x v="0"/>
    <x v="9"/>
    <x v="5"/>
    <x v="1"/>
    <x v="286"/>
    <x v="291"/>
    <x v="275"/>
  </r>
  <r>
    <x v="305"/>
    <x v="304"/>
    <x v="3"/>
    <x v="3"/>
    <x v="209"/>
    <x v="209"/>
    <x v="6"/>
    <x v="257"/>
    <x v="0"/>
    <x v="1"/>
    <x v="0"/>
    <x v="1"/>
    <x v="5"/>
    <x v="2"/>
    <x v="2"/>
    <x v="287"/>
    <x v="292"/>
    <x v="276"/>
  </r>
  <r>
    <x v="306"/>
    <x v="305"/>
    <x v="3"/>
    <x v="3"/>
    <x v="210"/>
    <x v="210"/>
    <x v="4"/>
    <x v="258"/>
    <x v="0"/>
    <x v="2"/>
    <x v="0"/>
    <x v="1"/>
    <x v="7"/>
    <x v="4"/>
    <x v="1"/>
    <x v="116"/>
    <x v="293"/>
    <x v="277"/>
  </r>
  <r>
    <x v="307"/>
    <x v="306"/>
    <x v="2"/>
    <x v="2"/>
    <x v="211"/>
    <x v="211"/>
    <x v="9"/>
    <x v="259"/>
    <x v="1"/>
    <x v="2"/>
    <x v="1"/>
    <x v="1"/>
    <x v="10"/>
    <x v="2"/>
    <x v="13"/>
    <x v="288"/>
    <x v="294"/>
    <x v="278"/>
  </r>
  <r>
    <x v="308"/>
    <x v="307"/>
    <x v="4"/>
    <x v="9"/>
    <x v="212"/>
    <x v="212"/>
    <x v="7"/>
    <x v="42"/>
    <x v="1"/>
    <x v="1"/>
    <x v="3"/>
    <x v="1"/>
    <x v="5"/>
    <x v="1"/>
    <x v="10"/>
    <x v="289"/>
    <x v="295"/>
    <x v="279"/>
  </r>
  <r>
    <x v="309"/>
    <x v="308"/>
    <x v="1"/>
    <x v="10"/>
    <x v="213"/>
    <x v="213"/>
    <x v="1"/>
    <x v="82"/>
    <x v="1"/>
    <x v="3"/>
    <x v="0"/>
    <x v="1"/>
    <x v="0"/>
    <x v="0"/>
    <x v="11"/>
    <x v="290"/>
    <x v="296"/>
    <x v="280"/>
  </r>
  <r>
    <x v="310"/>
    <x v="309"/>
    <x v="0"/>
    <x v="0"/>
    <x v="214"/>
    <x v="214"/>
    <x v="1"/>
    <x v="260"/>
    <x v="1"/>
    <x v="2"/>
    <x v="3"/>
    <x v="1"/>
    <x v="9"/>
    <x v="2"/>
    <x v="3"/>
    <x v="291"/>
    <x v="297"/>
    <x v="281"/>
  </r>
  <r>
    <x v="311"/>
    <x v="310"/>
    <x v="3"/>
    <x v="7"/>
    <x v="215"/>
    <x v="212"/>
    <x v="8"/>
    <x v="261"/>
    <x v="0"/>
    <x v="2"/>
    <x v="0"/>
    <x v="1"/>
    <x v="5"/>
    <x v="5"/>
    <x v="0"/>
    <x v="292"/>
    <x v="298"/>
    <x v="282"/>
  </r>
  <r>
    <x v="312"/>
    <x v="311"/>
    <x v="2"/>
    <x v="2"/>
    <x v="211"/>
    <x v="215"/>
    <x v="7"/>
    <x v="262"/>
    <x v="0"/>
    <x v="4"/>
    <x v="3"/>
    <x v="1"/>
    <x v="10"/>
    <x v="2"/>
    <x v="12"/>
    <x v="293"/>
    <x v="299"/>
    <x v="283"/>
  </r>
  <r>
    <x v="313"/>
    <x v="312"/>
    <x v="4"/>
    <x v="19"/>
    <x v="216"/>
    <x v="216"/>
    <x v="4"/>
    <x v="263"/>
    <x v="1"/>
    <x v="2"/>
    <x v="1"/>
    <x v="1"/>
    <x v="8"/>
    <x v="1"/>
    <x v="9"/>
    <x v="294"/>
    <x v="300"/>
    <x v="284"/>
  </r>
  <r>
    <x v="314"/>
    <x v="313"/>
    <x v="4"/>
    <x v="9"/>
    <x v="217"/>
    <x v="217"/>
    <x v="3"/>
    <x v="264"/>
    <x v="0"/>
    <x v="1"/>
    <x v="3"/>
    <x v="1"/>
    <x v="6"/>
    <x v="3"/>
    <x v="7"/>
    <x v="295"/>
    <x v="301"/>
    <x v="285"/>
  </r>
  <r>
    <x v="315"/>
    <x v="314"/>
    <x v="4"/>
    <x v="19"/>
    <x v="218"/>
    <x v="218"/>
    <x v="5"/>
    <x v="265"/>
    <x v="0"/>
    <x v="2"/>
    <x v="1"/>
    <x v="1"/>
    <x v="2"/>
    <x v="4"/>
    <x v="3"/>
    <x v="296"/>
    <x v="302"/>
    <x v="286"/>
  </r>
  <r>
    <x v="316"/>
    <x v="315"/>
    <x v="1"/>
    <x v="17"/>
    <x v="219"/>
    <x v="219"/>
    <x v="3"/>
    <x v="266"/>
    <x v="0"/>
    <x v="1"/>
    <x v="3"/>
    <x v="1"/>
    <x v="5"/>
    <x v="6"/>
    <x v="3"/>
    <x v="297"/>
    <x v="303"/>
    <x v="23"/>
  </r>
  <r>
    <x v="317"/>
    <x v="316"/>
    <x v="1"/>
    <x v="17"/>
    <x v="220"/>
    <x v="220"/>
    <x v="0"/>
    <x v="267"/>
    <x v="1"/>
    <x v="4"/>
    <x v="1"/>
    <x v="1"/>
    <x v="3"/>
    <x v="4"/>
    <x v="3"/>
    <x v="298"/>
    <x v="304"/>
    <x v="128"/>
  </r>
  <r>
    <x v="318"/>
    <x v="317"/>
    <x v="3"/>
    <x v="7"/>
    <x v="221"/>
    <x v="221"/>
    <x v="1"/>
    <x v="268"/>
    <x v="0"/>
    <x v="3"/>
    <x v="2"/>
    <x v="1"/>
    <x v="5"/>
    <x v="3"/>
    <x v="1"/>
    <x v="299"/>
    <x v="305"/>
    <x v="112"/>
  </r>
  <r>
    <x v="319"/>
    <x v="318"/>
    <x v="4"/>
    <x v="9"/>
    <x v="222"/>
    <x v="222"/>
    <x v="0"/>
    <x v="269"/>
    <x v="0"/>
    <x v="1"/>
    <x v="2"/>
    <x v="1"/>
    <x v="4"/>
    <x v="0"/>
    <x v="1"/>
    <x v="300"/>
    <x v="306"/>
    <x v="287"/>
  </r>
  <r>
    <x v="320"/>
    <x v="319"/>
    <x v="2"/>
    <x v="13"/>
    <x v="223"/>
    <x v="223"/>
    <x v="2"/>
    <x v="270"/>
    <x v="0"/>
    <x v="0"/>
    <x v="3"/>
    <x v="1"/>
    <x v="9"/>
    <x v="2"/>
    <x v="1"/>
    <x v="301"/>
    <x v="307"/>
    <x v="288"/>
  </r>
  <r>
    <x v="321"/>
    <x v="320"/>
    <x v="2"/>
    <x v="13"/>
    <x v="224"/>
    <x v="224"/>
    <x v="5"/>
    <x v="271"/>
    <x v="0"/>
    <x v="2"/>
    <x v="0"/>
    <x v="1"/>
    <x v="0"/>
    <x v="6"/>
    <x v="1"/>
    <x v="302"/>
    <x v="308"/>
    <x v="289"/>
  </r>
  <r>
    <x v="322"/>
    <x v="321"/>
    <x v="2"/>
    <x v="8"/>
    <x v="225"/>
    <x v="225"/>
    <x v="1"/>
    <x v="135"/>
    <x v="0"/>
    <x v="3"/>
    <x v="3"/>
    <x v="1"/>
    <x v="2"/>
    <x v="1"/>
    <x v="1"/>
    <x v="303"/>
    <x v="309"/>
    <x v="290"/>
  </r>
  <r>
    <x v="323"/>
    <x v="322"/>
    <x v="4"/>
    <x v="11"/>
    <x v="226"/>
    <x v="226"/>
    <x v="0"/>
    <x v="272"/>
    <x v="0"/>
    <x v="2"/>
    <x v="0"/>
    <x v="1"/>
    <x v="2"/>
    <x v="3"/>
    <x v="7"/>
    <x v="304"/>
    <x v="310"/>
    <x v="291"/>
  </r>
  <r>
    <x v="324"/>
    <x v="323"/>
    <x v="0"/>
    <x v="0"/>
    <x v="227"/>
    <x v="227"/>
    <x v="4"/>
    <x v="94"/>
    <x v="1"/>
    <x v="3"/>
    <x v="0"/>
    <x v="1"/>
    <x v="2"/>
    <x v="4"/>
    <x v="1"/>
    <x v="305"/>
    <x v="311"/>
    <x v="292"/>
  </r>
  <r>
    <x v="325"/>
    <x v="324"/>
    <x v="1"/>
    <x v="10"/>
    <x v="228"/>
    <x v="228"/>
    <x v="3"/>
    <x v="273"/>
    <x v="0"/>
    <x v="1"/>
    <x v="1"/>
    <x v="1"/>
    <x v="6"/>
    <x v="2"/>
    <x v="7"/>
    <x v="306"/>
    <x v="312"/>
    <x v="293"/>
  </r>
  <r>
    <x v="326"/>
    <x v="325"/>
    <x v="2"/>
    <x v="21"/>
    <x v="229"/>
    <x v="229"/>
    <x v="9"/>
    <x v="274"/>
    <x v="1"/>
    <x v="0"/>
    <x v="0"/>
    <x v="1"/>
    <x v="6"/>
    <x v="1"/>
    <x v="11"/>
    <x v="307"/>
    <x v="313"/>
    <x v="294"/>
  </r>
  <r>
    <x v="327"/>
    <x v="326"/>
    <x v="2"/>
    <x v="8"/>
    <x v="230"/>
    <x v="230"/>
    <x v="3"/>
    <x v="184"/>
    <x v="1"/>
    <x v="4"/>
    <x v="3"/>
    <x v="1"/>
    <x v="6"/>
    <x v="5"/>
    <x v="6"/>
    <x v="308"/>
    <x v="314"/>
    <x v="295"/>
  </r>
  <r>
    <x v="328"/>
    <x v="327"/>
    <x v="1"/>
    <x v="14"/>
    <x v="231"/>
    <x v="231"/>
    <x v="9"/>
    <x v="275"/>
    <x v="1"/>
    <x v="3"/>
    <x v="0"/>
    <x v="1"/>
    <x v="11"/>
    <x v="4"/>
    <x v="0"/>
    <x v="258"/>
    <x v="315"/>
    <x v="296"/>
  </r>
  <r>
    <x v="329"/>
    <x v="328"/>
    <x v="4"/>
    <x v="9"/>
    <x v="232"/>
    <x v="232"/>
    <x v="7"/>
    <x v="276"/>
    <x v="1"/>
    <x v="3"/>
    <x v="2"/>
    <x v="1"/>
    <x v="9"/>
    <x v="0"/>
    <x v="7"/>
    <x v="309"/>
    <x v="316"/>
    <x v="297"/>
  </r>
  <r>
    <x v="330"/>
    <x v="329"/>
    <x v="2"/>
    <x v="8"/>
    <x v="233"/>
    <x v="217"/>
    <x v="2"/>
    <x v="277"/>
    <x v="0"/>
    <x v="3"/>
    <x v="0"/>
    <x v="1"/>
    <x v="6"/>
    <x v="6"/>
    <x v="18"/>
    <x v="310"/>
    <x v="317"/>
    <x v="298"/>
  </r>
  <r>
    <x v="331"/>
    <x v="330"/>
    <x v="0"/>
    <x v="6"/>
    <x v="234"/>
    <x v="233"/>
    <x v="4"/>
    <x v="75"/>
    <x v="0"/>
    <x v="3"/>
    <x v="1"/>
    <x v="1"/>
    <x v="11"/>
    <x v="1"/>
    <x v="3"/>
    <x v="311"/>
    <x v="318"/>
    <x v="132"/>
  </r>
  <r>
    <x v="332"/>
    <x v="331"/>
    <x v="1"/>
    <x v="17"/>
    <x v="235"/>
    <x v="234"/>
    <x v="2"/>
    <x v="24"/>
    <x v="1"/>
    <x v="4"/>
    <x v="3"/>
    <x v="1"/>
    <x v="3"/>
    <x v="3"/>
    <x v="2"/>
    <x v="312"/>
    <x v="319"/>
    <x v="299"/>
  </r>
  <r>
    <x v="333"/>
    <x v="332"/>
    <x v="2"/>
    <x v="21"/>
    <x v="236"/>
    <x v="235"/>
    <x v="7"/>
    <x v="124"/>
    <x v="0"/>
    <x v="2"/>
    <x v="2"/>
    <x v="1"/>
    <x v="1"/>
    <x v="2"/>
    <x v="0"/>
    <x v="313"/>
    <x v="320"/>
    <x v="300"/>
  </r>
  <r>
    <x v="334"/>
    <x v="333"/>
    <x v="3"/>
    <x v="7"/>
    <x v="237"/>
    <x v="236"/>
    <x v="2"/>
    <x v="278"/>
    <x v="1"/>
    <x v="3"/>
    <x v="2"/>
    <x v="1"/>
    <x v="9"/>
    <x v="5"/>
    <x v="3"/>
    <x v="314"/>
    <x v="263"/>
    <x v="301"/>
  </r>
  <r>
    <x v="335"/>
    <x v="334"/>
    <x v="4"/>
    <x v="19"/>
    <x v="238"/>
    <x v="237"/>
    <x v="9"/>
    <x v="279"/>
    <x v="1"/>
    <x v="4"/>
    <x v="3"/>
    <x v="1"/>
    <x v="9"/>
    <x v="1"/>
    <x v="7"/>
    <x v="315"/>
    <x v="321"/>
    <x v="302"/>
  </r>
  <r>
    <x v="336"/>
    <x v="335"/>
    <x v="1"/>
    <x v="14"/>
    <x v="239"/>
    <x v="238"/>
    <x v="2"/>
    <x v="61"/>
    <x v="0"/>
    <x v="0"/>
    <x v="3"/>
    <x v="1"/>
    <x v="6"/>
    <x v="1"/>
    <x v="18"/>
    <x v="316"/>
    <x v="322"/>
    <x v="303"/>
  </r>
  <r>
    <x v="337"/>
    <x v="336"/>
    <x v="1"/>
    <x v="17"/>
    <x v="240"/>
    <x v="239"/>
    <x v="5"/>
    <x v="222"/>
    <x v="0"/>
    <x v="2"/>
    <x v="3"/>
    <x v="1"/>
    <x v="11"/>
    <x v="0"/>
    <x v="8"/>
    <x v="317"/>
    <x v="323"/>
    <x v="304"/>
  </r>
  <r>
    <x v="338"/>
    <x v="337"/>
    <x v="1"/>
    <x v="17"/>
    <x v="241"/>
    <x v="240"/>
    <x v="1"/>
    <x v="280"/>
    <x v="0"/>
    <x v="2"/>
    <x v="3"/>
    <x v="1"/>
    <x v="5"/>
    <x v="3"/>
    <x v="10"/>
    <x v="318"/>
    <x v="324"/>
    <x v="305"/>
  </r>
  <r>
    <x v="339"/>
    <x v="338"/>
    <x v="3"/>
    <x v="7"/>
    <x v="242"/>
    <x v="241"/>
    <x v="7"/>
    <x v="281"/>
    <x v="1"/>
    <x v="0"/>
    <x v="0"/>
    <x v="1"/>
    <x v="4"/>
    <x v="3"/>
    <x v="1"/>
    <x v="319"/>
    <x v="325"/>
    <x v="306"/>
  </r>
  <r>
    <x v="340"/>
    <x v="339"/>
    <x v="2"/>
    <x v="21"/>
    <x v="243"/>
    <x v="242"/>
    <x v="8"/>
    <x v="282"/>
    <x v="0"/>
    <x v="4"/>
    <x v="1"/>
    <x v="1"/>
    <x v="7"/>
    <x v="5"/>
    <x v="19"/>
    <x v="320"/>
    <x v="326"/>
    <x v="307"/>
  </r>
  <r>
    <x v="341"/>
    <x v="340"/>
    <x v="3"/>
    <x v="7"/>
    <x v="244"/>
    <x v="243"/>
    <x v="5"/>
    <x v="283"/>
    <x v="0"/>
    <x v="1"/>
    <x v="2"/>
    <x v="1"/>
    <x v="11"/>
    <x v="3"/>
    <x v="10"/>
    <x v="321"/>
    <x v="327"/>
    <x v="308"/>
  </r>
  <r>
    <x v="342"/>
    <x v="341"/>
    <x v="3"/>
    <x v="3"/>
    <x v="212"/>
    <x v="244"/>
    <x v="5"/>
    <x v="284"/>
    <x v="1"/>
    <x v="3"/>
    <x v="3"/>
    <x v="1"/>
    <x v="5"/>
    <x v="1"/>
    <x v="0"/>
    <x v="322"/>
    <x v="328"/>
    <x v="309"/>
  </r>
  <r>
    <x v="343"/>
    <x v="342"/>
    <x v="3"/>
    <x v="18"/>
    <x v="245"/>
    <x v="245"/>
    <x v="6"/>
    <x v="285"/>
    <x v="0"/>
    <x v="0"/>
    <x v="1"/>
    <x v="1"/>
    <x v="1"/>
    <x v="0"/>
    <x v="3"/>
    <x v="323"/>
    <x v="329"/>
    <x v="310"/>
  </r>
  <r>
    <x v="344"/>
    <x v="343"/>
    <x v="2"/>
    <x v="13"/>
    <x v="246"/>
    <x v="209"/>
    <x v="4"/>
    <x v="286"/>
    <x v="1"/>
    <x v="0"/>
    <x v="0"/>
    <x v="1"/>
    <x v="5"/>
    <x v="5"/>
    <x v="12"/>
    <x v="114"/>
    <x v="330"/>
    <x v="311"/>
  </r>
  <r>
    <x v="345"/>
    <x v="344"/>
    <x v="2"/>
    <x v="8"/>
    <x v="247"/>
    <x v="246"/>
    <x v="9"/>
    <x v="287"/>
    <x v="0"/>
    <x v="1"/>
    <x v="2"/>
    <x v="1"/>
    <x v="4"/>
    <x v="0"/>
    <x v="12"/>
    <x v="324"/>
    <x v="331"/>
    <x v="312"/>
  </r>
  <r>
    <x v="346"/>
    <x v="345"/>
    <x v="0"/>
    <x v="4"/>
    <x v="248"/>
    <x v="247"/>
    <x v="6"/>
    <x v="204"/>
    <x v="1"/>
    <x v="1"/>
    <x v="0"/>
    <x v="1"/>
    <x v="8"/>
    <x v="3"/>
    <x v="1"/>
    <x v="325"/>
    <x v="224"/>
    <x v="313"/>
  </r>
  <r>
    <x v="347"/>
    <x v="346"/>
    <x v="3"/>
    <x v="3"/>
    <x v="249"/>
    <x v="248"/>
    <x v="2"/>
    <x v="243"/>
    <x v="0"/>
    <x v="0"/>
    <x v="3"/>
    <x v="1"/>
    <x v="8"/>
    <x v="5"/>
    <x v="18"/>
    <x v="326"/>
    <x v="332"/>
    <x v="314"/>
  </r>
  <r>
    <x v="348"/>
    <x v="347"/>
    <x v="1"/>
    <x v="14"/>
    <x v="250"/>
    <x v="249"/>
    <x v="1"/>
    <x v="145"/>
    <x v="1"/>
    <x v="2"/>
    <x v="1"/>
    <x v="1"/>
    <x v="3"/>
    <x v="2"/>
    <x v="7"/>
    <x v="327"/>
    <x v="207"/>
    <x v="315"/>
  </r>
  <r>
    <x v="349"/>
    <x v="348"/>
    <x v="2"/>
    <x v="21"/>
    <x v="251"/>
    <x v="250"/>
    <x v="3"/>
    <x v="288"/>
    <x v="1"/>
    <x v="4"/>
    <x v="2"/>
    <x v="1"/>
    <x v="6"/>
    <x v="5"/>
    <x v="19"/>
    <x v="328"/>
    <x v="333"/>
    <x v="316"/>
  </r>
  <r>
    <x v="350"/>
    <x v="349"/>
    <x v="2"/>
    <x v="8"/>
    <x v="252"/>
    <x v="242"/>
    <x v="5"/>
    <x v="289"/>
    <x v="1"/>
    <x v="2"/>
    <x v="3"/>
    <x v="1"/>
    <x v="7"/>
    <x v="6"/>
    <x v="2"/>
    <x v="329"/>
    <x v="334"/>
    <x v="317"/>
  </r>
  <r>
    <x v="351"/>
    <x v="350"/>
    <x v="3"/>
    <x v="18"/>
    <x v="253"/>
    <x v="251"/>
    <x v="6"/>
    <x v="265"/>
    <x v="0"/>
    <x v="1"/>
    <x v="1"/>
    <x v="1"/>
    <x v="5"/>
    <x v="0"/>
    <x v="12"/>
    <x v="330"/>
    <x v="335"/>
    <x v="318"/>
  </r>
  <r>
    <x v="352"/>
    <x v="351"/>
    <x v="3"/>
    <x v="3"/>
    <x v="254"/>
    <x v="252"/>
    <x v="3"/>
    <x v="290"/>
    <x v="0"/>
    <x v="1"/>
    <x v="3"/>
    <x v="1"/>
    <x v="2"/>
    <x v="6"/>
    <x v="12"/>
    <x v="331"/>
    <x v="336"/>
    <x v="319"/>
  </r>
  <r>
    <x v="353"/>
    <x v="352"/>
    <x v="0"/>
    <x v="15"/>
    <x v="255"/>
    <x v="253"/>
    <x v="2"/>
    <x v="131"/>
    <x v="0"/>
    <x v="3"/>
    <x v="1"/>
    <x v="1"/>
    <x v="1"/>
    <x v="6"/>
    <x v="3"/>
    <x v="332"/>
    <x v="337"/>
    <x v="320"/>
  </r>
  <r>
    <x v="354"/>
    <x v="353"/>
    <x v="3"/>
    <x v="3"/>
    <x v="254"/>
    <x v="254"/>
    <x v="0"/>
    <x v="291"/>
    <x v="1"/>
    <x v="0"/>
    <x v="2"/>
    <x v="1"/>
    <x v="2"/>
    <x v="6"/>
    <x v="3"/>
    <x v="300"/>
    <x v="338"/>
    <x v="321"/>
  </r>
  <r>
    <x v="355"/>
    <x v="354"/>
    <x v="3"/>
    <x v="7"/>
    <x v="256"/>
    <x v="255"/>
    <x v="0"/>
    <x v="292"/>
    <x v="1"/>
    <x v="1"/>
    <x v="0"/>
    <x v="1"/>
    <x v="3"/>
    <x v="4"/>
    <x v="13"/>
    <x v="333"/>
    <x v="339"/>
    <x v="322"/>
  </r>
  <r>
    <x v="356"/>
    <x v="355"/>
    <x v="4"/>
    <x v="19"/>
    <x v="240"/>
    <x v="256"/>
    <x v="3"/>
    <x v="293"/>
    <x v="0"/>
    <x v="1"/>
    <x v="1"/>
    <x v="1"/>
    <x v="11"/>
    <x v="0"/>
    <x v="3"/>
    <x v="334"/>
    <x v="340"/>
    <x v="323"/>
  </r>
  <r>
    <x v="357"/>
    <x v="356"/>
    <x v="2"/>
    <x v="21"/>
    <x v="257"/>
    <x v="257"/>
    <x v="8"/>
    <x v="294"/>
    <x v="0"/>
    <x v="3"/>
    <x v="1"/>
    <x v="1"/>
    <x v="7"/>
    <x v="2"/>
    <x v="18"/>
    <x v="335"/>
    <x v="341"/>
    <x v="298"/>
  </r>
  <r>
    <x v="358"/>
    <x v="357"/>
    <x v="4"/>
    <x v="9"/>
    <x v="258"/>
    <x v="258"/>
    <x v="4"/>
    <x v="263"/>
    <x v="1"/>
    <x v="0"/>
    <x v="3"/>
    <x v="1"/>
    <x v="7"/>
    <x v="1"/>
    <x v="6"/>
    <x v="336"/>
    <x v="300"/>
    <x v="324"/>
  </r>
  <r>
    <x v="359"/>
    <x v="358"/>
    <x v="4"/>
    <x v="19"/>
    <x v="259"/>
    <x v="233"/>
    <x v="1"/>
    <x v="184"/>
    <x v="0"/>
    <x v="2"/>
    <x v="1"/>
    <x v="1"/>
    <x v="11"/>
    <x v="5"/>
    <x v="10"/>
    <x v="337"/>
    <x v="342"/>
    <x v="289"/>
  </r>
  <r>
    <x v="360"/>
    <x v="359"/>
    <x v="3"/>
    <x v="7"/>
    <x v="260"/>
    <x v="259"/>
    <x v="0"/>
    <x v="295"/>
    <x v="1"/>
    <x v="3"/>
    <x v="0"/>
    <x v="1"/>
    <x v="9"/>
    <x v="5"/>
    <x v="11"/>
    <x v="338"/>
    <x v="343"/>
    <x v="145"/>
  </r>
  <r>
    <x v="361"/>
    <x v="360"/>
    <x v="3"/>
    <x v="18"/>
    <x v="261"/>
    <x v="260"/>
    <x v="1"/>
    <x v="296"/>
    <x v="0"/>
    <x v="2"/>
    <x v="0"/>
    <x v="1"/>
    <x v="2"/>
    <x v="4"/>
    <x v="10"/>
    <x v="339"/>
    <x v="344"/>
    <x v="325"/>
  </r>
  <r>
    <x v="362"/>
    <x v="361"/>
    <x v="0"/>
    <x v="4"/>
    <x v="262"/>
    <x v="261"/>
    <x v="8"/>
    <x v="297"/>
    <x v="0"/>
    <x v="4"/>
    <x v="3"/>
    <x v="1"/>
    <x v="1"/>
    <x v="2"/>
    <x v="3"/>
    <x v="340"/>
    <x v="345"/>
    <x v="326"/>
  </r>
  <r>
    <x v="363"/>
    <x v="362"/>
    <x v="1"/>
    <x v="1"/>
    <x v="263"/>
    <x v="262"/>
    <x v="4"/>
    <x v="298"/>
    <x v="0"/>
    <x v="4"/>
    <x v="3"/>
    <x v="1"/>
    <x v="0"/>
    <x v="1"/>
    <x v="12"/>
    <x v="341"/>
    <x v="346"/>
    <x v="327"/>
  </r>
  <r>
    <x v="364"/>
    <x v="363"/>
    <x v="2"/>
    <x v="21"/>
    <x v="229"/>
    <x v="263"/>
    <x v="8"/>
    <x v="266"/>
    <x v="1"/>
    <x v="3"/>
    <x v="2"/>
    <x v="1"/>
    <x v="6"/>
    <x v="1"/>
    <x v="6"/>
    <x v="342"/>
    <x v="347"/>
    <x v="328"/>
  </r>
  <r>
    <x v="365"/>
    <x v="364"/>
    <x v="1"/>
    <x v="14"/>
    <x v="220"/>
    <x v="220"/>
    <x v="6"/>
    <x v="293"/>
    <x v="0"/>
    <x v="1"/>
    <x v="3"/>
    <x v="1"/>
    <x v="3"/>
    <x v="4"/>
    <x v="3"/>
    <x v="343"/>
    <x v="348"/>
    <x v="329"/>
  </r>
  <r>
    <x v="366"/>
    <x v="365"/>
    <x v="2"/>
    <x v="8"/>
    <x v="264"/>
    <x v="264"/>
    <x v="3"/>
    <x v="299"/>
    <x v="0"/>
    <x v="3"/>
    <x v="2"/>
    <x v="1"/>
    <x v="9"/>
    <x v="3"/>
    <x v="19"/>
    <x v="344"/>
    <x v="349"/>
    <x v="330"/>
  </r>
  <r>
    <x v="367"/>
    <x v="366"/>
    <x v="1"/>
    <x v="17"/>
    <x v="265"/>
    <x v="265"/>
    <x v="8"/>
    <x v="300"/>
    <x v="0"/>
    <x v="2"/>
    <x v="0"/>
    <x v="1"/>
    <x v="4"/>
    <x v="4"/>
    <x v="7"/>
    <x v="345"/>
    <x v="350"/>
    <x v="331"/>
  </r>
  <r>
    <x v="368"/>
    <x v="367"/>
    <x v="0"/>
    <x v="4"/>
    <x v="266"/>
    <x v="266"/>
    <x v="4"/>
    <x v="301"/>
    <x v="1"/>
    <x v="0"/>
    <x v="3"/>
    <x v="1"/>
    <x v="9"/>
    <x v="1"/>
    <x v="8"/>
    <x v="346"/>
    <x v="351"/>
    <x v="332"/>
  </r>
  <r>
    <x v="369"/>
    <x v="368"/>
    <x v="3"/>
    <x v="18"/>
    <x v="267"/>
    <x v="267"/>
    <x v="7"/>
    <x v="302"/>
    <x v="1"/>
    <x v="2"/>
    <x v="3"/>
    <x v="1"/>
    <x v="8"/>
    <x v="5"/>
    <x v="7"/>
    <x v="347"/>
    <x v="352"/>
    <x v="333"/>
  </r>
  <r>
    <x v="370"/>
    <x v="369"/>
    <x v="3"/>
    <x v="3"/>
    <x v="268"/>
    <x v="268"/>
    <x v="2"/>
    <x v="303"/>
    <x v="1"/>
    <x v="4"/>
    <x v="1"/>
    <x v="1"/>
    <x v="1"/>
    <x v="3"/>
    <x v="2"/>
    <x v="348"/>
    <x v="353"/>
    <x v="132"/>
  </r>
  <r>
    <x v="371"/>
    <x v="370"/>
    <x v="0"/>
    <x v="0"/>
    <x v="233"/>
    <x v="269"/>
    <x v="7"/>
    <x v="304"/>
    <x v="0"/>
    <x v="1"/>
    <x v="2"/>
    <x v="1"/>
    <x v="6"/>
    <x v="6"/>
    <x v="11"/>
    <x v="349"/>
    <x v="354"/>
    <x v="334"/>
  </r>
  <r>
    <x v="372"/>
    <x v="371"/>
    <x v="2"/>
    <x v="21"/>
    <x v="269"/>
    <x v="270"/>
    <x v="5"/>
    <x v="305"/>
    <x v="0"/>
    <x v="1"/>
    <x v="1"/>
    <x v="1"/>
    <x v="0"/>
    <x v="1"/>
    <x v="8"/>
    <x v="350"/>
    <x v="355"/>
    <x v="17"/>
  </r>
  <r>
    <x v="373"/>
    <x v="372"/>
    <x v="1"/>
    <x v="10"/>
    <x v="270"/>
    <x v="271"/>
    <x v="5"/>
    <x v="306"/>
    <x v="1"/>
    <x v="1"/>
    <x v="3"/>
    <x v="1"/>
    <x v="5"/>
    <x v="6"/>
    <x v="12"/>
    <x v="351"/>
    <x v="356"/>
    <x v="335"/>
  </r>
  <r>
    <x v="374"/>
    <x v="373"/>
    <x v="2"/>
    <x v="13"/>
    <x v="271"/>
    <x v="272"/>
    <x v="6"/>
    <x v="222"/>
    <x v="1"/>
    <x v="0"/>
    <x v="3"/>
    <x v="1"/>
    <x v="7"/>
    <x v="4"/>
    <x v="1"/>
    <x v="156"/>
    <x v="357"/>
    <x v="336"/>
  </r>
  <r>
    <x v="375"/>
    <x v="374"/>
    <x v="2"/>
    <x v="13"/>
    <x v="272"/>
    <x v="273"/>
    <x v="6"/>
    <x v="307"/>
    <x v="0"/>
    <x v="4"/>
    <x v="0"/>
    <x v="1"/>
    <x v="8"/>
    <x v="6"/>
    <x v="19"/>
    <x v="352"/>
    <x v="358"/>
    <x v="337"/>
  </r>
  <r>
    <x v="376"/>
    <x v="375"/>
    <x v="2"/>
    <x v="13"/>
    <x v="273"/>
    <x v="274"/>
    <x v="3"/>
    <x v="308"/>
    <x v="1"/>
    <x v="2"/>
    <x v="1"/>
    <x v="1"/>
    <x v="7"/>
    <x v="3"/>
    <x v="9"/>
    <x v="353"/>
    <x v="359"/>
    <x v="338"/>
  </r>
  <r>
    <x v="377"/>
    <x v="376"/>
    <x v="3"/>
    <x v="18"/>
    <x v="274"/>
    <x v="218"/>
    <x v="8"/>
    <x v="309"/>
    <x v="1"/>
    <x v="2"/>
    <x v="2"/>
    <x v="1"/>
    <x v="2"/>
    <x v="3"/>
    <x v="10"/>
    <x v="354"/>
    <x v="360"/>
    <x v="339"/>
  </r>
  <r>
    <x v="378"/>
    <x v="377"/>
    <x v="3"/>
    <x v="7"/>
    <x v="275"/>
    <x v="275"/>
    <x v="5"/>
    <x v="310"/>
    <x v="0"/>
    <x v="1"/>
    <x v="3"/>
    <x v="1"/>
    <x v="1"/>
    <x v="2"/>
    <x v="18"/>
    <x v="355"/>
    <x v="164"/>
    <x v="149"/>
  </r>
  <r>
    <x v="379"/>
    <x v="378"/>
    <x v="1"/>
    <x v="17"/>
    <x v="276"/>
    <x v="211"/>
    <x v="0"/>
    <x v="311"/>
    <x v="0"/>
    <x v="2"/>
    <x v="0"/>
    <x v="1"/>
    <x v="10"/>
    <x v="5"/>
    <x v="8"/>
    <x v="356"/>
    <x v="361"/>
    <x v="340"/>
  </r>
  <r>
    <x v="380"/>
    <x v="379"/>
    <x v="4"/>
    <x v="19"/>
    <x v="277"/>
    <x v="276"/>
    <x v="0"/>
    <x v="312"/>
    <x v="1"/>
    <x v="0"/>
    <x v="2"/>
    <x v="1"/>
    <x v="4"/>
    <x v="6"/>
    <x v="0"/>
    <x v="357"/>
    <x v="362"/>
    <x v="341"/>
  </r>
  <r>
    <x v="381"/>
    <x v="380"/>
    <x v="2"/>
    <x v="13"/>
    <x v="278"/>
    <x v="277"/>
    <x v="2"/>
    <x v="313"/>
    <x v="1"/>
    <x v="3"/>
    <x v="1"/>
    <x v="1"/>
    <x v="7"/>
    <x v="6"/>
    <x v="11"/>
    <x v="358"/>
    <x v="363"/>
    <x v="50"/>
  </r>
  <r>
    <x v="382"/>
    <x v="381"/>
    <x v="0"/>
    <x v="15"/>
    <x v="279"/>
    <x v="278"/>
    <x v="7"/>
    <x v="254"/>
    <x v="0"/>
    <x v="4"/>
    <x v="3"/>
    <x v="1"/>
    <x v="11"/>
    <x v="3"/>
    <x v="3"/>
    <x v="359"/>
    <x v="364"/>
    <x v="342"/>
  </r>
  <r>
    <x v="383"/>
    <x v="382"/>
    <x v="2"/>
    <x v="2"/>
    <x v="278"/>
    <x v="279"/>
    <x v="4"/>
    <x v="314"/>
    <x v="1"/>
    <x v="1"/>
    <x v="1"/>
    <x v="1"/>
    <x v="7"/>
    <x v="6"/>
    <x v="7"/>
    <x v="360"/>
    <x v="365"/>
    <x v="343"/>
  </r>
  <r>
    <x v="384"/>
    <x v="383"/>
    <x v="3"/>
    <x v="3"/>
    <x v="242"/>
    <x v="280"/>
    <x v="1"/>
    <x v="113"/>
    <x v="0"/>
    <x v="0"/>
    <x v="3"/>
    <x v="1"/>
    <x v="4"/>
    <x v="3"/>
    <x v="7"/>
    <x v="361"/>
    <x v="366"/>
    <x v="344"/>
  </r>
  <r>
    <x v="385"/>
    <x v="384"/>
    <x v="0"/>
    <x v="0"/>
    <x v="280"/>
    <x v="275"/>
    <x v="3"/>
    <x v="315"/>
    <x v="1"/>
    <x v="0"/>
    <x v="3"/>
    <x v="1"/>
    <x v="1"/>
    <x v="4"/>
    <x v="0"/>
    <x v="362"/>
    <x v="367"/>
    <x v="345"/>
  </r>
  <r>
    <x v="386"/>
    <x v="385"/>
    <x v="3"/>
    <x v="18"/>
    <x v="281"/>
    <x v="281"/>
    <x v="4"/>
    <x v="176"/>
    <x v="0"/>
    <x v="3"/>
    <x v="3"/>
    <x v="1"/>
    <x v="2"/>
    <x v="6"/>
    <x v="12"/>
    <x v="49"/>
    <x v="368"/>
    <x v="346"/>
  </r>
  <r>
    <x v="387"/>
    <x v="386"/>
    <x v="1"/>
    <x v="1"/>
    <x v="282"/>
    <x v="282"/>
    <x v="6"/>
    <x v="316"/>
    <x v="0"/>
    <x v="0"/>
    <x v="3"/>
    <x v="1"/>
    <x v="10"/>
    <x v="2"/>
    <x v="12"/>
    <x v="363"/>
    <x v="369"/>
    <x v="247"/>
  </r>
  <r>
    <x v="388"/>
    <x v="387"/>
    <x v="2"/>
    <x v="13"/>
    <x v="238"/>
    <x v="283"/>
    <x v="1"/>
    <x v="317"/>
    <x v="0"/>
    <x v="2"/>
    <x v="0"/>
    <x v="1"/>
    <x v="9"/>
    <x v="1"/>
    <x v="2"/>
    <x v="364"/>
    <x v="370"/>
    <x v="204"/>
  </r>
  <r>
    <x v="389"/>
    <x v="388"/>
    <x v="4"/>
    <x v="19"/>
    <x v="238"/>
    <x v="284"/>
    <x v="8"/>
    <x v="240"/>
    <x v="0"/>
    <x v="0"/>
    <x v="0"/>
    <x v="1"/>
    <x v="9"/>
    <x v="1"/>
    <x v="18"/>
    <x v="305"/>
    <x v="311"/>
    <x v="292"/>
  </r>
  <r>
    <x v="390"/>
    <x v="389"/>
    <x v="1"/>
    <x v="10"/>
    <x v="283"/>
    <x v="285"/>
    <x v="7"/>
    <x v="318"/>
    <x v="0"/>
    <x v="4"/>
    <x v="2"/>
    <x v="1"/>
    <x v="6"/>
    <x v="4"/>
    <x v="19"/>
    <x v="365"/>
    <x v="371"/>
    <x v="347"/>
  </r>
  <r>
    <x v="391"/>
    <x v="390"/>
    <x v="2"/>
    <x v="13"/>
    <x v="284"/>
    <x v="286"/>
    <x v="6"/>
    <x v="225"/>
    <x v="0"/>
    <x v="1"/>
    <x v="3"/>
    <x v="1"/>
    <x v="3"/>
    <x v="6"/>
    <x v="7"/>
    <x v="250"/>
    <x v="253"/>
    <x v="185"/>
  </r>
  <r>
    <x v="392"/>
    <x v="391"/>
    <x v="0"/>
    <x v="4"/>
    <x v="285"/>
    <x v="287"/>
    <x v="3"/>
    <x v="225"/>
    <x v="0"/>
    <x v="3"/>
    <x v="0"/>
    <x v="1"/>
    <x v="8"/>
    <x v="2"/>
    <x v="12"/>
    <x v="366"/>
    <x v="372"/>
    <x v="258"/>
  </r>
  <r>
    <x v="393"/>
    <x v="392"/>
    <x v="2"/>
    <x v="2"/>
    <x v="266"/>
    <x v="232"/>
    <x v="5"/>
    <x v="224"/>
    <x v="0"/>
    <x v="3"/>
    <x v="1"/>
    <x v="1"/>
    <x v="9"/>
    <x v="1"/>
    <x v="18"/>
    <x v="367"/>
    <x v="373"/>
    <x v="348"/>
  </r>
  <r>
    <x v="394"/>
    <x v="393"/>
    <x v="1"/>
    <x v="10"/>
    <x v="286"/>
    <x v="288"/>
    <x v="7"/>
    <x v="62"/>
    <x v="1"/>
    <x v="1"/>
    <x v="3"/>
    <x v="1"/>
    <x v="3"/>
    <x v="4"/>
    <x v="12"/>
    <x v="368"/>
    <x v="54"/>
    <x v="349"/>
  </r>
  <r>
    <x v="395"/>
    <x v="394"/>
    <x v="1"/>
    <x v="14"/>
    <x v="287"/>
    <x v="289"/>
    <x v="9"/>
    <x v="42"/>
    <x v="1"/>
    <x v="2"/>
    <x v="1"/>
    <x v="1"/>
    <x v="11"/>
    <x v="4"/>
    <x v="12"/>
    <x v="369"/>
    <x v="374"/>
    <x v="42"/>
  </r>
  <r>
    <x v="396"/>
    <x v="395"/>
    <x v="1"/>
    <x v="17"/>
    <x v="288"/>
    <x v="290"/>
    <x v="6"/>
    <x v="319"/>
    <x v="0"/>
    <x v="0"/>
    <x v="3"/>
    <x v="1"/>
    <x v="2"/>
    <x v="2"/>
    <x v="10"/>
    <x v="370"/>
    <x v="375"/>
    <x v="350"/>
  </r>
  <r>
    <x v="397"/>
    <x v="396"/>
    <x v="1"/>
    <x v="1"/>
    <x v="289"/>
    <x v="291"/>
    <x v="4"/>
    <x v="320"/>
    <x v="1"/>
    <x v="2"/>
    <x v="2"/>
    <x v="1"/>
    <x v="10"/>
    <x v="5"/>
    <x v="12"/>
    <x v="259"/>
    <x v="132"/>
    <x v="351"/>
  </r>
  <r>
    <x v="398"/>
    <x v="397"/>
    <x v="0"/>
    <x v="0"/>
    <x v="290"/>
    <x v="292"/>
    <x v="9"/>
    <x v="321"/>
    <x v="1"/>
    <x v="0"/>
    <x v="1"/>
    <x v="1"/>
    <x v="10"/>
    <x v="1"/>
    <x v="6"/>
    <x v="163"/>
    <x v="376"/>
    <x v="352"/>
  </r>
  <r>
    <x v="399"/>
    <x v="398"/>
    <x v="2"/>
    <x v="2"/>
    <x v="291"/>
    <x v="235"/>
    <x v="2"/>
    <x v="322"/>
    <x v="0"/>
    <x v="3"/>
    <x v="2"/>
    <x v="1"/>
    <x v="1"/>
    <x v="3"/>
    <x v="2"/>
    <x v="371"/>
    <x v="377"/>
    <x v="353"/>
  </r>
  <r>
    <x v="400"/>
    <x v="399"/>
    <x v="4"/>
    <x v="5"/>
    <x v="292"/>
    <x v="293"/>
    <x v="1"/>
    <x v="30"/>
    <x v="1"/>
    <x v="1"/>
    <x v="0"/>
    <x v="1"/>
    <x v="3"/>
    <x v="2"/>
    <x v="1"/>
    <x v="372"/>
    <x v="378"/>
    <x v="354"/>
  </r>
  <r>
    <x v="401"/>
    <x v="400"/>
    <x v="2"/>
    <x v="21"/>
    <x v="293"/>
    <x v="259"/>
    <x v="8"/>
    <x v="102"/>
    <x v="1"/>
    <x v="3"/>
    <x v="0"/>
    <x v="1"/>
    <x v="8"/>
    <x v="0"/>
    <x v="19"/>
    <x v="373"/>
    <x v="379"/>
    <x v="355"/>
  </r>
  <r>
    <x v="402"/>
    <x v="401"/>
    <x v="3"/>
    <x v="18"/>
    <x v="294"/>
    <x v="294"/>
    <x v="9"/>
    <x v="323"/>
    <x v="1"/>
    <x v="1"/>
    <x v="1"/>
    <x v="1"/>
    <x v="4"/>
    <x v="6"/>
    <x v="2"/>
    <x v="374"/>
    <x v="380"/>
    <x v="356"/>
  </r>
  <r>
    <x v="403"/>
    <x v="402"/>
    <x v="3"/>
    <x v="7"/>
    <x v="295"/>
    <x v="295"/>
    <x v="4"/>
    <x v="324"/>
    <x v="0"/>
    <x v="0"/>
    <x v="2"/>
    <x v="1"/>
    <x v="0"/>
    <x v="0"/>
    <x v="8"/>
    <x v="375"/>
    <x v="381"/>
    <x v="357"/>
  </r>
  <r>
    <x v="404"/>
    <x v="403"/>
    <x v="1"/>
    <x v="17"/>
    <x v="296"/>
    <x v="296"/>
    <x v="1"/>
    <x v="162"/>
    <x v="1"/>
    <x v="2"/>
    <x v="0"/>
    <x v="1"/>
    <x v="7"/>
    <x v="2"/>
    <x v="0"/>
    <x v="376"/>
    <x v="382"/>
    <x v="358"/>
  </r>
  <r>
    <x v="405"/>
    <x v="404"/>
    <x v="4"/>
    <x v="11"/>
    <x v="297"/>
    <x v="297"/>
    <x v="9"/>
    <x v="182"/>
    <x v="0"/>
    <x v="0"/>
    <x v="1"/>
    <x v="1"/>
    <x v="11"/>
    <x v="4"/>
    <x v="12"/>
    <x v="377"/>
    <x v="383"/>
    <x v="202"/>
  </r>
  <r>
    <x v="406"/>
    <x v="405"/>
    <x v="1"/>
    <x v="14"/>
    <x v="256"/>
    <x v="298"/>
    <x v="7"/>
    <x v="325"/>
    <x v="1"/>
    <x v="4"/>
    <x v="3"/>
    <x v="1"/>
    <x v="3"/>
    <x v="4"/>
    <x v="11"/>
    <x v="378"/>
    <x v="384"/>
    <x v="359"/>
  </r>
  <r>
    <x v="407"/>
    <x v="406"/>
    <x v="4"/>
    <x v="5"/>
    <x v="298"/>
    <x v="299"/>
    <x v="3"/>
    <x v="19"/>
    <x v="0"/>
    <x v="2"/>
    <x v="0"/>
    <x v="1"/>
    <x v="7"/>
    <x v="6"/>
    <x v="2"/>
    <x v="379"/>
    <x v="385"/>
    <x v="360"/>
  </r>
  <r>
    <x v="408"/>
    <x v="407"/>
    <x v="1"/>
    <x v="14"/>
    <x v="299"/>
    <x v="300"/>
    <x v="0"/>
    <x v="326"/>
    <x v="1"/>
    <x v="1"/>
    <x v="3"/>
    <x v="1"/>
    <x v="4"/>
    <x v="4"/>
    <x v="11"/>
    <x v="380"/>
    <x v="386"/>
    <x v="361"/>
  </r>
  <r>
    <x v="409"/>
    <x v="408"/>
    <x v="2"/>
    <x v="2"/>
    <x v="300"/>
    <x v="240"/>
    <x v="9"/>
    <x v="125"/>
    <x v="1"/>
    <x v="0"/>
    <x v="1"/>
    <x v="1"/>
    <x v="5"/>
    <x v="5"/>
    <x v="1"/>
    <x v="381"/>
    <x v="387"/>
    <x v="362"/>
  </r>
  <r>
    <x v="410"/>
    <x v="409"/>
    <x v="4"/>
    <x v="19"/>
    <x v="301"/>
    <x v="301"/>
    <x v="7"/>
    <x v="327"/>
    <x v="1"/>
    <x v="3"/>
    <x v="3"/>
    <x v="1"/>
    <x v="8"/>
    <x v="6"/>
    <x v="10"/>
    <x v="382"/>
    <x v="388"/>
    <x v="363"/>
  </r>
  <r>
    <x v="411"/>
    <x v="410"/>
    <x v="4"/>
    <x v="5"/>
    <x v="276"/>
    <x v="302"/>
    <x v="6"/>
    <x v="328"/>
    <x v="1"/>
    <x v="0"/>
    <x v="0"/>
    <x v="1"/>
    <x v="10"/>
    <x v="5"/>
    <x v="13"/>
    <x v="383"/>
    <x v="389"/>
    <x v="364"/>
  </r>
  <r>
    <x v="412"/>
    <x v="411"/>
    <x v="1"/>
    <x v="10"/>
    <x v="302"/>
    <x v="303"/>
    <x v="8"/>
    <x v="53"/>
    <x v="0"/>
    <x v="2"/>
    <x v="2"/>
    <x v="1"/>
    <x v="2"/>
    <x v="5"/>
    <x v="10"/>
    <x v="384"/>
    <x v="390"/>
    <x v="365"/>
  </r>
  <r>
    <x v="413"/>
    <x v="412"/>
    <x v="0"/>
    <x v="15"/>
    <x v="303"/>
    <x v="304"/>
    <x v="0"/>
    <x v="329"/>
    <x v="1"/>
    <x v="0"/>
    <x v="0"/>
    <x v="1"/>
    <x v="8"/>
    <x v="1"/>
    <x v="19"/>
    <x v="385"/>
    <x v="391"/>
    <x v="219"/>
  </r>
  <r>
    <x v="414"/>
    <x v="413"/>
    <x v="0"/>
    <x v="4"/>
    <x v="304"/>
    <x v="305"/>
    <x v="4"/>
    <x v="144"/>
    <x v="1"/>
    <x v="4"/>
    <x v="3"/>
    <x v="1"/>
    <x v="2"/>
    <x v="2"/>
    <x v="13"/>
    <x v="108"/>
    <x v="392"/>
    <x v="366"/>
  </r>
  <r>
    <x v="415"/>
    <x v="414"/>
    <x v="3"/>
    <x v="3"/>
    <x v="211"/>
    <x v="211"/>
    <x v="9"/>
    <x v="32"/>
    <x v="1"/>
    <x v="3"/>
    <x v="0"/>
    <x v="1"/>
    <x v="10"/>
    <x v="2"/>
    <x v="13"/>
    <x v="386"/>
    <x v="393"/>
    <x v="91"/>
  </r>
  <r>
    <x v="416"/>
    <x v="415"/>
    <x v="3"/>
    <x v="7"/>
    <x v="305"/>
    <x v="306"/>
    <x v="7"/>
    <x v="330"/>
    <x v="1"/>
    <x v="4"/>
    <x v="2"/>
    <x v="1"/>
    <x v="9"/>
    <x v="3"/>
    <x v="12"/>
    <x v="387"/>
    <x v="394"/>
    <x v="367"/>
  </r>
  <r>
    <x v="417"/>
    <x v="416"/>
    <x v="2"/>
    <x v="21"/>
    <x v="306"/>
    <x v="307"/>
    <x v="6"/>
    <x v="331"/>
    <x v="0"/>
    <x v="3"/>
    <x v="2"/>
    <x v="1"/>
    <x v="2"/>
    <x v="2"/>
    <x v="2"/>
    <x v="119"/>
    <x v="395"/>
    <x v="368"/>
  </r>
  <r>
    <x v="418"/>
    <x v="417"/>
    <x v="4"/>
    <x v="19"/>
    <x v="307"/>
    <x v="308"/>
    <x v="6"/>
    <x v="314"/>
    <x v="0"/>
    <x v="2"/>
    <x v="0"/>
    <x v="1"/>
    <x v="4"/>
    <x v="1"/>
    <x v="3"/>
    <x v="388"/>
    <x v="396"/>
    <x v="369"/>
  </r>
  <r>
    <x v="419"/>
    <x v="418"/>
    <x v="4"/>
    <x v="11"/>
    <x v="296"/>
    <x v="309"/>
    <x v="0"/>
    <x v="332"/>
    <x v="1"/>
    <x v="1"/>
    <x v="3"/>
    <x v="1"/>
    <x v="7"/>
    <x v="2"/>
    <x v="2"/>
    <x v="389"/>
    <x v="397"/>
    <x v="370"/>
  </r>
  <r>
    <x v="420"/>
    <x v="419"/>
    <x v="1"/>
    <x v="14"/>
    <x v="308"/>
    <x v="258"/>
    <x v="9"/>
    <x v="25"/>
    <x v="1"/>
    <x v="1"/>
    <x v="1"/>
    <x v="1"/>
    <x v="7"/>
    <x v="0"/>
    <x v="7"/>
    <x v="390"/>
    <x v="25"/>
    <x v="371"/>
  </r>
  <r>
    <x v="421"/>
    <x v="420"/>
    <x v="0"/>
    <x v="0"/>
    <x v="309"/>
    <x v="310"/>
    <x v="3"/>
    <x v="89"/>
    <x v="0"/>
    <x v="1"/>
    <x v="3"/>
    <x v="1"/>
    <x v="7"/>
    <x v="3"/>
    <x v="7"/>
    <x v="391"/>
    <x v="398"/>
    <x v="372"/>
  </r>
  <r>
    <x v="422"/>
    <x v="421"/>
    <x v="1"/>
    <x v="1"/>
    <x v="310"/>
    <x v="311"/>
    <x v="0"/>
    <x v="333"/>
    <x v="0"/>
    <x v="4"/>
    <x v="3"/>
    <x v="1"/>
    <x v="3"/>
    <x v="1"/>
    <x v="18"/>
    <x v="392"/>
    <x v="399"/>
    <x v="373"/>
  </r>
  <r>
    <x v="423"/>
    <x v="422"/>
    <x v="1"/>
    <x v="1"/>
    <x v="219"/>
    <x v="312"/>
    <x v="0"/>
    <x v="334"/>
    <x v="0"/>
    <x v="3"/>
    <x v="0"/>
    <x v="1"/>
    <x v="5"/>
    <x v="6"/>
    <x v="10"/>
    <x v="393"/>
    <x v="400"/>
    <x v="374"/>
  </r>
  <r>
    <x v="424"/>
    <x v="423"/>
    <x v="1"/>
    <x v="17"/>
    <x v="311"/>
    <x v="263"/>
    <x v="8"/>
    <x v="118"/>
    <x v="0"/>
    <x v="1"/>
    <x v="2"/>
    <x v="1"/>
    <x v="6"/>
    <x v="0"/>
    <x v="7"/>
    <x v="121"/>
    <x v="401"/>
    <x v="375"/>
  </r>
  <r>
    <x v="425"/>
    <x v="424"/>
    <x v="4"/>
    <x v="5"/>
    <x v="312"/>
    <x v="313"/>
    <x v="5"/>
    <x v="89"/>
    <x v="0"/>
    <x v="4"/>
    <x v="3"/>
    <x v="1"/>
    <x v="7"/>
    <x v="2"/>
    <x v="7"/>
    <x v="394"/>
    <x v="402"/>
    <x v="376"/>
  </r>
  <r>
    <x v="426"/>
    <x v="425"/>
    <x v="2"/>
    <x v="2"/>
    <x v="313"/>
    <x v="314"/>
    <x v="7"/>
    <x v="162"/>
    <x v="1"/>
    <x v="3"/>
    <x v="1"/>
    <x v="1"/>
    <x v="2"/>
    <x v="3"/>
    <x v="8"/>
    <x v="395"/>
    <x v="403"/>
    <x v="377"/>
  </r>
  <r>
    <x v="427"/>
    <x v="426"/>
    <x v="1"/>
    <x v="17"/>
    <x v="314"/>
    <x v="315"/>
    <x v="9"/>
    <x v="335"/>
    <x v="1"/>
    <x v="0"/>
    <x v="0"/>
    <x v="1"/>
    <x v="11"/>
    <x v="5"/>
    <x v="9"/>
    <x v="396"/>
    <x v="404"/>
    <x v="378"/>
  </r>
  <r>
    <x v="428"/>
    <x v="427"/>
    <x v="2"/>
    <x v="21"/>
    <x v="251"/>
    <x v="285"/>
    <x v="5"/>
    <x v="214"/>
    <x v="1"/>
    <x v="0"/>
    <x v="3"/>
    <x v="1"/>
    <x v="6"/>
    <x v="5"/>
    <x v="2"/>
    <x v="397"/>
    <x v="405"/>
    <x v="12"/>
  </r>
  <r>
    <x v="429"/>
    <x v="428"/>
    <x v="2"/>
    <x v="2"/>
    <x v="229"/>
    <x v="316"/>
    <x v="8"/>
    <x v="336"/>
    <x v="1"/>
    <x v="1"/>
    <x v="2"/>
    <x v="1"/>
    <x v="6"/>
    <x v="1"/>
    <x v="13"/>
    <x v="398"/>
    <x v="406"/>
    <x v="291"/>
  </r>
  <r>
    <x v="430"/>
    <x v="429"/>
    <x v="2"/>
    <x v="2"/>
    <x v="315"/>
    <x v="282"/>
    <x v="8"/>
    <x v="337"/>
    <x v="0"/>
    <x v="1"/>
    <x v="2"/>
    <x v="1"/>
    <x v="10"/>
    <x v="0"/>
    <x v="19"/>
    <x v="399"/>
    <x v="407"/>
    <x v="379"/>
  </r>
  <r>
    <x v="431"/>
    <x v="430"/>
    <x v="2"/>
    <x v="21"/>
    <x v="316"/>
    <x v="317"/>
    <x v="6"/>
    <x v="338"/>
    <x v="1"/>
    <x v="4"/>
    <x v="0"/>
    <x v="1"/>
    <x v="8"/>
    <x v="3"/>
    <x v="3"/>
    <x v="400"/>
    <x v="408"/>
    <x v="273"/>
  </r>
  <r>
    <x v="432"/>
    <x v="431"/>
    <x v="4"/>
    <x v="9"/>
    <x v="317"/>
    <x v="318"/>
    <x v="9"/>
    <x v="185"/>
    <x v="1"/>
    <x v="3"/>
    <x v="0"/>
    <x v="1"/>
    <x v="0"/>
    <x v="2"/>
    <x v="1"/>
    <x v="201"/>
    <x v="202"/>
    <x v="196"/>
  </r>
  <r>
    <x v="433"/>
    <x v="432"/>
    <x v="0"/>
    <x v="15"/>
    <x v="318"/>
    <x v="319"/>
    <x v="8"/>
    <x v="38"/>
    <x v="1"/>
    <x v="0"/>
    <x v="3"/>
    <x v="1"/>
    <x v="10"/>
    <x v="0"/>
    <x v="1"/>
    <x v="401"/>
    <x v="409"/>
    <x v="380"/>
  </r>
  <r>
    <x v="434"/>
    <x v="433"/>
    <x v="2"/>
    <x v="21"/>
    <x v="319"/>
    <x v="320"/>
    <x v="5"/>
    <x v="211"/>
    <x v="0"/>
    <x v="0"/>
    <x v="0"/>
    <x v="1"/>
    <x v="6"/>
    <x v="0"/>
    <x v="2"/>
    <x v="402"/>
    <x v="410"/>
    <x v="381"/>
  </r>
  <r>
    <x v="435"/>
    <x v="434"/>
    <x v="3"/>
    <x v="7"/>
    <x v="242"/>
    <x v="321"/>
    <x v="9"/>
    <x v="12"/>
    <x v="0"/>
    <x v="1"/>
    <x v="0"/>
    <x v="1"/>
    <x v="4"/>
    <x v="3"/>
    <x v="12"/>
    <x v="403"/>
    <x v="411"/>
    <x v="368"/>
  </r>
  <r>
    <x v="436"/>
    <x v="435"/>
    <x v="2"/>
    <x v="13"/>
    <x v="320"/>
    <x v="301"/>
    <x v="7"/>
    <x v="339"/>
    <x v="1"/>
    <x v="2"/>
    <x v="2"/>
    <x v="1"/>
    <x v="8"/>
    <x v="4"/>
    <x v="1"/>
    <x v="404"/>
    <x v="412"/>
    <x v="382"/>
  </r>
  <r>
    <x v="437"/>
    <x v="436"/>
    <x v="3"/>
    <x v="18"/>
    <x v="296"/>
    <x v="322"/>
    <x v="1"/>
    <x v="340"/>
    <x v="1"/>
    <x v="0"/>
    <x v="3"/>
    <x v="1"/>
    <x v="7"/>
    <x v="2"/>
    <x v="1"/>
    <x v="405"/>
    <x v="413"/>
    <x v="383"/>
  </r>
  <r>
    <x v="438"/>
    <x v="437"/>
    <x v="4"/>
    <x v="9"/>
    <x v="321"/>
    <x v="255"/>
    <x v="4"/>
    <x v="216"/>
    <x v="1"/>
    <x v="2"/>
    <x v="1"/>
    <x v="1"/>
    <x v="3"/>
    <x v="5"/>
    <x v="12"/>
    <x v="406"/>
    <x v="414"/>
    <x v="384"/>
  </r>
  <r>
    <x v="439"/>
    <x v="438"/>
    <x v="2"/>
    <x v="2"/>
    <x v="225"/>
    <x v="323"/>
    <x v="9"/>
    <x v="9"/>
    <x v="0"/>
    <x v="2"/>
    <x v="3"/>
    <x v="1"/>
    <x v="2"/>
    <x v="1"/>
    <x v="12"/>
    <x v="407"/>
    <x v="211"/>
    <x v="385"/>
  </r>
  <r>
    <x v="440"/>
    <x v="439"/>
    <x v="0"/>
    <x v="0"/>
    <x v="322"/>
    <x v="214"/>
    <x v="8"/>
    <x v="341"/>
    <x v="0"/>
    <x v="3"/>
    <x v="3"/>
    <x v="1"/>
    <x v="9"/>
    <x v="4"/>
    <x v="18"/>
    <x v="341"/>
    <x v="415"/>
    <x v="386"/>
  </r>
  <r>
    <x v="441"/>
    <x v="440"/>
    <x v="2"/>
    <x v="2"/>
    <x v="323"/>
    <x v="324"/>
    <x v="3"/>
    <x v="308"/>
    <x v="1"/>
    <x v="3"/>
    <x v="2"/>
    <x v="1"/>
    <x v="9"/>
    <x v="1"/>
    <x v="1"/>
    <x v="408"/>
    <x v="359"/>
    <x v="135"/>
  </r>
  <r>
    <x v="442"/>
    <x v="441"/>
    <x v="2"/>
    <x v="8"/>
    <x v="324"/>
    <x v="325"/>
    <x v="8"/>
    <x v="339"/>
    <x v="0"/>
    <x v="0"/>
    <x v="3"/>
    <x v="1"/>
    <x v="7"/>
    <x v="6"/>
    <x v="2"/>
    <x v="121"/>
    <x v="416"/>
    <x v="387"/>
  </r>
  <r>
    <x v="443"/>
    <x v="442"/>
    <x v="2"/>
    <x v="2"/>
    <x v="325"/>
    <x v="326"/>
    <x v="8"/>
    <x v="172"/>
    <x v="0"/>
    <x v="4"/>
    <x v="0"/>
    <x v="1"/>
    <x v="11"/>
    <x v="6"/>
    <x v="8"/>
    <x v="409"/>
    <x v="417"/>
    <x v="388"/>
  </r>
  <r>
    <x v="444"/>
    <x v="443"/>
    <x v="2"/>
    <x v="2"/>
    <x v="250"/>
    <x v="327"/>
    <x v="5"/>
    <x v="282"/>
    <x v="0"/>
    <x v="3"/>
    <x v="3"/>
    <x v="1"/>
    <x v="3"/>
    <x v="2"/>
    <x v="1"/>
    <x v="302"/>
    <x v="418"/>
    <x v="389"/>
  </r>
  <r>
    <x v="445"/>
    <x v="444"/>
    <x v="2"/>
    <x v="21"/>
    <x v="285"/>
    <x v="328"/>
    <x v="6"/>
    <x v="190"/>
    <x v="0"/>
    <x v="0"/>
    <x v="0"/>
    <x v="1"/>
    <x v="8"/>
    <x v="2"/>
    <x v="18"/>
    <x v="304"/>
    <x v="207"/>
    <x v="390"/>
  </r>
  <r>
    <x v="446"/>
    <x v="445"/>
    <x v="4"/>
    <x v="9"/>
    <x v="326"/>
    <x v="246"/>
    <x v="5"/>
    <x v="342"/>
    <x v="0"/>
    <x v="4"/>
    <x v="2"/>
    <x v="1"/>
    <x v="4"/>
    <x v="1"/>
    <x v="1"/>
    <x v="410"/>
    <x v="419"/>
    <x v="391"/>
  </r>
  <r>
    <x v="447"/>
    <x v="446"/>
    <x v="4"/>
    <x v="9"/>
    <x v="327"/>
    <x v="329"/>
    <x v="7"/>
    <x v="343"/>
    <x v="0"/>
    <x v="0"/>
    <x v="0"/>
    <x v="1"/>
    <x v="11"/>
    <x v="0"/>
    <x v="0"/>
    <x v="411"/>
    <x v="420"/>
    <x v="337"/>
  </r>
  <r>
    <x v="448"/>
    <x v="447"/>
    <x v="2"/>
    <x v="13"/>
    <x v="328"/>
    <x v="330"/>
    <x v="3"/>
    <x v="344"/>
    <x v="0"/>
    <x v="0"/>
    <x v="3"/>
    <x v="1"/>
    <x v="5"/>
    <x v="2"/>
    <x v="1"/>
    <x v="412"/>
    <x v="421"/>
    <x v="392"/>
  </r>
  <r>
    <x v="449"/>
    <x v="448"/>
    <x v="4"/>
    <x v="5"/>
    <x v="234"/>
    <x v="331"/>
    <x v="4"/>
    <x v="345"/>
    <x v="0"/>
    <x v="0"/>
    <x v="1"/>
    <x v="1"/>
    <x v="11"/>
    <x v="1"/>
    <x v="0"/>
    <x v="413"/>
    <x v="422"/>
    <x v="393"/>
  </r>
  <r>
    <x v="450"/>
    <x v="449"/>
    <x v="0"/>
    <x v="15"/>
    <x v="329"/>
    <x v="332"/>
    <x v="4"/>
    <x v="346"/>
    <x v="0"/>
    <x v="3"/>
    <x v="3"/>
    <x v="1"/>
    <x v="9"/>
    <x v="5"/>
    <x v="1"/>
    <x v="414"/>
    <x v="423"/>
    <x v="152"/>
  </r>
  <r>
    <x v="451"/>
    <x v="450"/>
    <x v="0"/>
    <x v="6"/>
    <x v="330"/>
    <x v="255"/>
    <x v="3"/>
    <x v="347"/>
    <x v="0"/>
    <x v="3"/>
    <x v="2"/>
    <x v="1"/>
    <x v="3"/>
    <x v="4"/>
    <x v="1"/>
    <x v="415"/>
    <x v="424"/>
    <x v="394"/>
  </r>
  <r>
    <x v="452"/>
    <x v="451"/>
    <x v="0"/>
    <x v="0"/>
    <x v="241"/>
    <x v="333"/>
    <x v="9"/>
    <x v="348"/>
    <x v="0"/>
    <x v="3"/>
    <x v="0"/>
    <x v="1"/>
    <x v="5"/>
    <x v="3"/>
    <x v="0"/>
    <x v="416"/>
    <x v="425"/>
    <x v="395"/>
  </r>
  <r>
    <x v="453"/>
    <x v="452"/>
    <x v="0"/>
    <x v="15"/>
    <x v="228"/>
    <x v="250"/>
    <x v="9"/>
    <x v="349"/>
    <x v="1"/>
    <x v="0"/>
    <x v="2"/>
    <x v="1"/>
    <x v="6"/>
    <x v="2"/>
    <x v="3"/>
    <x v="327"/>
    <x v="426"/>
    <x v="1"/>
  </r>
  <r>
    <x v="454"/>
    <x v="453"/>
    <x v="4"/>
    <x v="5"/>
    <x v="331"/>
    <x v="334"/>
    <x v="9"/>
    <x v="350"/>
    <x v="1"/>
    <x v="1"/>
    <x v="2"/>
    <x v="1"/>
    <x v="8"/>
    <x v="2"/>
    <x v="1"/>
    <x v="417"/>
    <x v="427"/>
    <x v="396"/>
  </r>
  <r>
    <x v="455"/>
    <x v="454"/>
    <x v="1"/>
    <x v="1"/>
    <x v="332"/>
    <x v="335"/>
    <x v="3"/>
    <x v="351"/>
    <x v="0"/>
    <x v="0"/>
    <x v="3"/>
    <x v="1"/>
    <x v="10"/>
    <x v="3"/>
    <x v="12"/>
    <x v="418"/>
    <x v="428"/>
    <x v="290"/>
  </r>
  <r>
    <x v="456"/>
    <x v="455"/>
    <x v="1"/>
    <x v="10"/>
    <x v="333"/>
    <x v="336"/>
    <x v="0"/>
    <x v="200"/>
    <x v="0"/>
    <x v="2"/>
    <x v="2"/>
    <x v="1"/>
    <x v="0"/>
    <x v="6"/>
    <x v="2"/>
    <x v="419"/>
    <x v="429"/>
    <x v="149"/>
  </r>
  <r>
    <x v="457"/>
    <x v="456"/>
    <x v="3"/>
    <x v="18"/>
    <x v="292"/>
    <x v="234"/>
    <x v="3"/>
    <x v="98"/>
    <x v="1"/>
    <x v="2"/>
    <x v="2"/>
    <x v="1"/>
    <x v="3"/>
    <x v="2"/>
    <x v="0"/>
    <x v="420"/>
    <x v="430"/>
    <x v="397"/>
  </r>
  <r>
    <x v="458"/>
    <x v="457"/>
    <x v="0"/>
    <x v="0"/>
    <x v="281"/>
    <x v="337"/>
    <x v="5"/>
    <x v="352"/>
    <x v="1"/>
    <x v="1"/>
    <x v="1"/>
    <x v="1"/>
    <x v="2"/>
    <x v="6"/>
    <x v="19"/>
    <x v="421"/>
    <x v="431"/>
    <x v="398"/>
  </r>
  <r>
    <x v="459"/>
    <x v="458"/>
    <x v="1"/>
    <x v="1"/>
    <x v="316"/>
    <x v="317"/>
    <x v="8"/>
    <x v="353"/>
    <x v="0"/>
    <x v="4"/>
    <x v="1"/>
    <x v="1"/>
    <x v="8"/>
    <x v="3"/>
    <x v="3"/>
    <x v="422"/>
    <x v="432"/>
    <x v="399"/>
  </r>
  <r>
    <x v="460"/>
    <x v="459"/>
    <x v="4"/>
    <x v="11"/>
    <x v="259"/>
    <x v="243"/>
    <x v="2"/>
    <x v="354"/>
    <x v="1"/>
    <x v="0"/>
    <x v="3"/>
    <x v="1"/>
    <x v="11"/>
    <x v="5"/>
    <x v="1"/>
    <x v="423"/>
    <x v="433"/>
    <x v="400"/>
  </r>
  <r>
    <x v="461"/>
    <x v="460"/>
    <x v="4"/>
    <x v="9"/>
    <x v="327"/>
    <x v="329"/>
    <x v="2"/>
    <x v="158"/>
    <x v="1"/>
    <x v="3"/>
    <x v="1"/>
    <x v="1"/>
    <x v="11"/>
    <x v="0"/>
    <x v="0"/>
    <x v="10"/>
    <x v="10"/>
    <x v="10"/>
  </r>
  <r>
    <x v="462"/>
    <x v="461"/>
    <x v="4"/>
    <x v="9"/>
    <x v="334"/>
    <x v="213"/>
    <x v="7"/>
    <x v="355"/>
    <x v="1"/>
    <x v="4"/>
    <x v="0"/>
    <x v="1"/>
    <x v="0"/>
    <x v="4"/>
    <x v="5"/>
    <x v="424"/>
    <x v="434"/>
    <x v="401"/>
  </r>
  <r>
    <x v="463"/>
    <x v="462"/>
    <x v="2"/>
    <x v="2"/>
    <x v="335"/>
    <x v="282"/>
    <x v="0"/>
    <x v="25"/>
    <x v="0"/>
    <x v="1"/>
    <x v="3"/>
    <x v="1"/>
    <x v="10"/>
    <x v="4"/>
    <x v="8"/>
    <x v="425"/>
    <x v="435"/>
    <x v="402"/>
  </r>
  <r>
    <x v="464"/>
    <x v="463"/>
    <x v="3"/>
    <x v="7"/>
    <x v="224"/>
    <x v="338"/>
    <x v="0"/>
    <x v="356"/>
    <x v="0"/>
    <x v="2"/>
    <x v="2"/>
    <x v="1"/>
    <x v="0"/>
    <x v="6"/>
    <x v="7"/>
    <x v="426"/>
    <x v="436"/>
    <x v="403"/>
  </r>
  <r>
    <x v="465"/>
    <x v="464"/>
    <x v="3"/>
    <x v="7"/>
    <x v="336"/>
    <x v="339"/>
    <x v="3"/>
    <x v="357"/>
    <x v="0"/>
    <x v="4"/>
    <x v="3"/>
    <x v="1"/>
    <x v="1"/>
    <x v="4"/>
    <x v="8"/>
    <x v="427"/>
    <x v="360"/>
    <x v="160"/>
  </r>
  <r>
    <x v="466"/>
    <x v="465"/>
    <x v="3"/>
    <x v="18"/>
    <x v="237"/>
    <x v="284"/>
    <x v="9"/>
    <x v="358"/>
    <x v="0"/>
    <x v="2"/>
    <x v="0"/>
    <x v="1"/>
    <x v="9"/>
    <x v="5"/>
    <x v="0"/>
    <x v="77"/>
    <x v="437"/>
    <x v="72"/>
  </r>
  <r>
    <x v="467"/>
    <x v="466"/>
    <x v="0"/>
    <x v="4"/>
    <x v="337"/>
    <x v="340"/>
    <x v="7"/>
    <x v="359"/>
    <x v="0"/>
    <x v="0"/>
    <x v="3"/>
    <x v="1"/>
    <x v="10"/>
    <x v="3"/>
    <x v="7"/>
    <x v="428"/>
    <x v="438"/>
    <x v="404"/>
  </r>
  <r>
    <x v="468"/>
    <x v="467"/>
    <x v="2"/>
    <x v="21"/>
    <x v="338"/>
    <x v="298"/>
    <x v="6"/>
    <x v="360"/>
    <x v="0"/>
    <x v="2"/>
    <x v="3"/>
    <x v="1"/>
    <x v="3"/>
    <x v="3"/>
    <x v="12"/>
    <x v="429"/>
    <x v="439"/>
    <x v="405"/>
  </r>
  <r>
    <x v="469"/>
    <x v="468"/>
    <x v="3"/>
    <x v="7"/>
    <x v="339"/>
    <x v="341"/>
    <x v="9"/>
    <x v="361"/>
    <x v="1"/>
    <x v="3"/>
    <x v="0"/>
    <x v="1"/>
    <x v="10"/>
    <x v="6"/>
    <x v="2"/>
    <x v="430"/>
    <x v="440"/>
    <x v="406"/>
  </r>
  <r>
    <x v="470"/>
    <x v="469"/>
    <x v="4"/>
    <x v="5"/>
    <x v="340"/>
    <x v="342"/>
    <x v="8"/>
    <x v="122"/>
    <x v="0"/>
    <x v="0"/>
    <x v="2"/>
    <x v="1"/>
    <x v="6"/>
    <x v="4"/>
    <x v="8"/>
    <x v="431"/>
    <x v="207"/>
    <x v="154"/>
  </r>
  <r>
    <x v="471"/>
    <x v="470"/>
    <x v="3"/>
    <x v="3"/>
    <x v="341"/>
    <x v="343"/>
    <x v="0"/>
    <x v="362"/>
    <x v="1"/>
    <x v="1"/>
    <x v="1"/>
    <x v="1"/>
    <x v="11"/>
    <x v="2"/>
    <x v="7"/>
    <x v="432"/>
    <x v="441"/>
    <x v="407"/>
  </r>
  <r>
    <x v="472"/>
    <x v="471"/>
    <x v="1"/>
    <x v="10"/>
    <x v="342"/>
    <x v="344"/>
    <x v="7"/>
    <x v="51"/>
    <x v="1"/>
    <x v="2"/>
    <x v="2"/>
    <x v="1"/>
    <x v="8"/>
    <x v="4"/>
    <x v="12"/>
    <x v="53"/>
    <x v="53"/>
    <x v="51"/>
  </r>
  <r>
    <x v="473"/>
    <x v="472"/>
    <x v="3"/>
    <x v="3"/>
    <x v="303"/>
    <x v="304"/>
    <x v="4"/>
    <x v="22"/>
    <x v="1"/>
    <x v="4"/>
    <x v="0"/>
    <x v="1"/>
    <x v="8"/>
    <x v="1"/>
    <x v="19"/>
    <x v="258"/>
    <x v="315"/>
    <x v="296"/>
  </r>
  <r>
    <x v="474"/>
    <x v="473"/>
    <x v="1"/>
    <x v="14"/>
    <x v="343"/>
    <x v="345"/>
    <x v="6"/>
    <x v="363"/>
    <x v="0"/>
    <x v="3"/>
    <x v="0"/>
    <x v="1"/>
    <x v="8"/>
    <x v="6"/>
    <x v="19"/>
    <x v="433"/>
    <x v="442"/>
    <x v="408"/>
  </r>
  <r>
    <x v="475"/>
    <x v="474"/>
    <x v="4"/>
    <x v="9"/>
    <x v="344"/>
    <x v="346"/>
    <x v="2"/>
    <x v="151"/>
    <x v="0"/>
    <x v="0"/>
    <x v="2"/>
    <x v="1"/>
    <x v="1"/>
    <x v="2"/>
    <x v="19"/>
    <x v="434"/>
    <x v="163"/>
    <x v="409"/>
  </r>
  <r>
    <x v="476"/>
    <x v="475"/>
    <x v="4"/>
    <x v="9"/>
    <x v="226"/>
    <x v="347"/>
    <x v="4"/>
    <x v="364"/>
    <x v="0"/>
    <x v="1"/>
    <x v="3"/>
    <x v="1"/>
    <x v="2"/>
    <x v="3"/>
    <x v="1"/>
    <x v="435"/>
    <x v="443"/>
    <x v="410"/>
  </r>
  <r>
    <x v="477"/>
    <x v="476"/>
    <x v="3"/>
    <x v="18"/>
    <x v="229"/>
    <x v="228"/>
    <x v="3"/>
    <x v="231"/>
    <x v="0"/>
    <x v="3"/>
    <x v="3"/>
    <x v="1"/>
    <x v="6"/>
    <x v="1"/>
    <x v="2"/>
    <x v="436"/>
    <x v="444"/>
    <x v="411"/>
  </r>
  <r>
    <x v="478"/>
    <x v="477"/>
    <x v="1"/>
    <x v="1"/>
    <x v="345"/>
    <x v="348"/>
    <x v="9"/>
    <x v="365"/>
    <x v="0"/>
    <x v="1"/>
    <x v="1"/>
    <x v="1"/>
    <x v="1"/>
    <x v="3"/>
    <x v="2"/>
    <x v="437"/>
    <x v="445"/>
    <x v="412"/>
  </r>
  <r>
    <x v="479"/>
    <x v="478"/>
    <x v="2"/>
    <x v="8"/>
    <x v="324"/>
    <x v="349"/>
    <x v="1"/>
    <x v="366"/>
    <x v="0"/>
    <x v="4"/>
    <x v="0"/>
    <x v="1"/>
    <x v="7"/>
    <x v="6"/>
    <x v="1"/>
    <x v="438"/>
    <x v="446"/>
    <x v="413"/>
  </r>
  <r>
    <x v="480"/>
    <x v="479"/>
    <x v="1"/>
    <x v="14"/>
    <x v="346"/>
    <x v="292"/>
    <x v="0"/>
    <x v="367"/>
    <x v="0"/>
    <x v="2"/>
    <x v="2"/>
    <x v="1"/>
    <x v="7"/>
    <x v="5"/>
    <x v="0"/>
    <x v="439"/>
    <x v="447"/>
    <x v="414"/>
  </r>
  <r>
    <x v="481"/>
    <x v="480"/>
    <x v="1"/>
    <x v="14"/>
    <x v="347"/>
    <x v="350"/>
    <x v="7"/>
    <x v="368"/>
    <x v="0"/>
    <x v="0"/>
    <x v="0"/>
    <x v="1"/>
    <x v="10"/>
    <x v="6"/>
    <x v="12"/>
    <x v="440"/>
    <x v="448"/>
    <x v="415"/>
  </r>
  <r>
    <x v="482"/>
    <x v="481"/>
    <x v="0"/>
    <x v="4"/>
    <x v="271"/>
    <x v="351"/>
    <x v="2"/>
    <x v="369"/>
    <x v="0"/>
    <x v="3"/>
    <x v="2"/>
    <x v="1"/>
    <x v="7"/>
    <x v="4"/>
    <x v="0"/>
    <x v="441"/>
    <x v="172"/>
    <x v="416"/>
  </r>
  <r>
    <x v="483"/>
    <x v="482"/>
    <x v="4"/>
    <x v="19"/>
    <x v="249"/>
    <x v="352"/>
    <x v="8"/>
    <x v="370"/>
    <x v="1"/>
    <x v="0"/>
    <x v="3"/>
    <x v="1"/>
    <x v="8"/>
    <x v="5"/>
    <x v="0"/>
    <x v="93"/>
    <x v="449"/>
    <x v="417"/>
  </r>
  <r>
    <x v="484"/>
    <x v="9"/>
    <x v="1"/>
    <x v="10"/>
    <x v="348"/>
    <x v="353"/>
    <x v="2"/>
    <x v="371"/>
    <x v="1"/>
    <x v="1"/>
    <x v="3"/>
    <x v="1"/>
    <x v="4"/>
    <x v="2"/>
    <x v="7"/>
    <x v="442"/>
    <x v="450"/>
    <x v="418"/>
  </r>
  <r>
    <x v="485"/>
    <x v="10"/>
    <x v="3"/>
    <x v="3"/>
    <x v="242"/>
    <x v="241"/>
    <x v="1"/>
    <x v="295"/>
    <x v="1"/>
    <x v="1"/>
    <x v="3"/>
    <x v="1"/>
    <x v="4"/>
    <x v="3"/>
    <x v="1"/>
    <x v="443"/>
    <x v="451"/>
    <x v="419"/>
  </r>
  <r>
    <x v="486"/>
    <x v="11"/>
    <x v="3"/>
    <x v="3"/>
    <x v="349"/>
    <x v="251"/>
    <x v="2"/>
    <x v="372"/>
    <x v="1"/>
    <x v="1"/>
    <x v="0"/>
    <x v="1"/>
    <x v="5"/>
    <x v="6"/>
    <x v="8"/>
    <x v="444"/>
    <x v="452"/>
    <x v="420"/>
  </r>
  <r>
    <x v="487"/>
    <x v="12"/>
    <x v="1"/>
    <x v="17"/>
    <x v="350"/>
    <x v="354"/>
    <x v="1"/>
    <x v="373"/>
    <x v="0"/>
    <x v="0"/>
    <x v="1"/>
    <x v="1"/>
    <x v="6"/>
    <x v="0"/>
    <x v="18"/>
    <x v="445"/>
    <x v="453"/>
    <x v="421"/>
  </r>
  <r>
    <x v="488"/>
    <x v="13"/>
    <x v="4"/>
    <x v="11"/>
    <x v="347"/>
    <x v="319"/>
    <x v="9"/>
    <x v="374"/>
    <x v="0"/>
    <x v="0"/>
    <x v="1"/>
    <x v="1"/>
    <x v="10"/>
    <x v="6"/>
    <x v="7"/>
    <x v="446"/>
    <x v="454"/>
    <x v="396"/>
  </r>
  <r>
    <x v="489"/>
    <x v="14"/>
    <x v="2"/>
    <x v="8"/>
    <x v="351"/>
    <x v="284"/>
    <x v="7"/>
    <x v="197"/>
    <x v="0"/>
    <x v="3"/>
    <x v="1"/>
    <x v="1"/>
    <x v="9"/>
    <x v="4"/>
    <x v="8"/>
    <x v="214"/>
    <x v="216"/>
    <x v="207"/>
  </r>
  <r>
    <x v="490"/>
    <x v="15"/>
    <x v="0"/>
    <x v="0"/>
    <x v="259"/>
    <x v="243"/>
    <x v="2"/>
    <x v="324"/>
    <x v="0"/>
    <x v="3"/>
    <x v="3"/>
    <x v="1"/>
    <x v="11"/>
    <x v="5"/>
    <x v="1"/>
    <x v="447"/>
    <x v="455"/>
    <x v="422"/>
  </r>
  <r>
    <x v="491"/>
    <x v="16"/>
    <x v="3"/>
    <x v="7"/>
    <x v="352"/>
    <x v="355"/>
    <x v="6"/>
    <x v="18"/>
    <x v="1"/>
    <x v="0"/>
    <x v="3"/>
    <x v="1"/>
    <x v="1"/>
    <x v="5"/>
    <x v="12"/>
    <x v="448"/>
    <x v="456"/>
    <x v="423"/>
  </r>
  <r>
    <x v="492"/>
    <x v="17"/>
    <x v="1"/>
    <x v="10"/>
    <x v="353"/>
    <x v="356"/>
    <x v="6"/>
    <x v="317"/>
    <x v="1"/>
    <x v="3"/>
    <x v="0"/>
    <x v="1"/>
    <x v="1"/>
    <x v="4"/>
    <x v="1"/>
    <x v="449"/>
    <x v="457"/>
    <x v="424"/>
  </r>
  <r>
    <x v="493"/>
    <x v="18"/>
    <x v="2"/>
    <x v="13"/>
    <x v="354"/>
    <x v="357"/>
    <x v="0"/>
    <x v="375"/>
    <x v="0"/>
    <x v="1"/>
    <x v="2"/>
    <x v="1"/>
    <x v="0"/>
    <x v="6"/>
    <x v="8"/>
    <x v="450"/>
    <x v="458"/>
    <x v="145"/>
  </r>
  <r>
    <x v="494"/>
    <x v="19"/>
    <x v="4"/>
    <x v="11"/>
    <x v="355"/>
    <x v="358"/>
    <x v="5"/>
    <x v="287"/>
    <x v="1"/>
    <x v="4"/>
    <x v="3"/>
    <x v="1"/>
    <x v="8"/>
    <x v="1"/>
    <x v="8"/>
    <x v="451"/>
    <x v="459"/>
    <x v="425"/>
  </r>
  <r>
    <x v="495"/>
    <x v="11"/>
    <x v="0"/>
    <x v="0"/>
    <x v="298"/>
    <x v="359"/>
    <x v="9"/>
    <x v="296"/>
    <x v="1"/>
    <x v="3"/>
    <x v="2"/>
    <x v="1"/>
    <x v="7"/>
    <x v="6"/>
    <x v="7"/>
    <x v="452"/>
    <x v="460"/>
    <x v="426"/>
  </r>
  <r>
    <x v="496"/>
    <x v="20"/>
    <x v="4"/>
    <x v="19"/>
    <x v="356"/>
    <x v="210"/>
    <x v="1"/>
    <x v="63"/>
    <x v="1"/>
    <x v="2"/>
    <x v="0"/>
    <x v="1"/>
    <x v="7"/>
    <x v="0"/>
    <x v="3"/>
    <x v="453"/>
    <x v="461"/>
    <x v="427"/>
  </r>
  <r>
    <x v="497"/>
    <x v="21"/>
    <x v="3"/>
    <x v="3"/>
    <x v="357"/>
    <x v="255"/>
    <x v="0"/>
    <x v="76"/>
    <x v="0"/>
    <x v="3"/>
    <x v="3"/>
    <x v="1"/>
    <x v="3"/>
    <x v="1"/>
    <x v="0"/>
    <x v="229"/>
    <x v="462"/>
    <x v="370"/>
  </r>
  <r>
    <x v="498"/>
    <x v="22"/>
    <x v="4"/>
    <x v="5"/>
    <x v="357"/>
    <x v="360"/>
    <x v="3"/>
    <x v="376"/>
    <x v="1"/>
    <x v="4"/>
    <x v="1"/>
    <x v="1"/>
    <x v="3"/>
    <x v="1"/>
    <x v="11"/>
    <x v="454"/>
    <x v="463"/>
    <x v="428"/>
  </r>
  <r>
    <x v="499"/>
    <x v="23"/>
    <x v="2"/>
    <x v="21"/>
    <x v="297"/>
    <x v="361"/>
    <x v="2"/>
    <x v="58"/>
    <x v="0"/>
    <x v="1"/>
    <x v="3"/>
    <x v="1"/>
    <x v="11"/>
    <x v="4"/>
    <x v="1"/>
    <x v="455"/>
    <x v="464"/>
    <x v="429"/>
  </r>
  <r>
    <x v="500"/>
    <x v="24"/>
    <x v="4"/>
    <x v="5"/>
    <x v="279"/>
    <x v="362"/>
    <x v="9"/>
    <x v="143"/>
    <x v="1"/>
    <x v="3"/>
    <x v="0"/>
    <x v="1"/>
    <x v="11"/>
    <x v="3"/>
    <x v="1"/>
    <x v="456"/>
    <x v="444"/>
    <x v="430"/>
  </r>
  <r>
    <x v="501"/>
    <x v="25"/>
    <x v="0"/>
    <x v="0"/>
    <x v="262"/>
    <x v="363"/>
    <x v="1"/>
    <x v="269"/>
    <x v="1"/>
    <x v="0"/>
    <x v="2"/>
    <x v="1"/>
    <x v="1"/>
    <x v="2"/>
    <x v="19"/>
    <x v="457"/>
    <x v="465"/>
    <x v="431"/>
  </r>
  <r>
    <x v="502"/>
    <x v="26"/>
    <x v="4"/>
    <x v="9"/>
    <x v="358"/>
    <x v="364"/>
    <x v="0"/>
    <x v="377"/>
    <x v="0"/>
    <x v="2"/>
    <x v="0"/>
    <x v="1"/>
    <x v="10"/>
    <x v="4"/>
    <x v="18"/>
    <x v="458"/>
    <x v="466"/>
    <x v="391"/>
  </r>
  <r>
    <x v="503"/>
    <x v="27"/>
    <x v="3"/>
    <x v="18"/>
    <x v="359"/>
    <x v="365"/>
    <x v="5"/>
    <x v="187"/>
    <x v="1"/>
    <x v="4"/>
    <x v="3"/>
    <x v="1"/>
    <x v="10"/>
    <x v="4"/>
    <x v="6"/>
    <x v="459"/>
    <x v="467"/>
    <x v="432"/>
  </r>
  <r>
    <x v="504"/>
    <x v="28"/>
    <x v="1"/>
    <x v="10"/>
    <x v="360"/>
    <x v="366"/>
    <x v="1"/>
    <x v="262"/>
    <x v="0"/>
    <x v="4"/>
    <x v="1"/>
    <x v="1"/>
    <x v="10"/>
    <x v="5"/>
    <x v="18"/>
    <x v="460"/>
    <x v="468"/>
    <x v="433"/>
  </r>
  <r>
    <x v="505"/>
    <x v="29"/>
    <x v="2"/>
    <x v="13"/>
    <x v="361"/>
    <x v="367"/>
    <x v="8"/>
    <x v="91"/>
    <x v="0"/>
    <x v="0"/>
    <x v="3"/>
    <x v="1"/>
    <x v="8"/>
    <x v="0"/>
    <x v="8"/>
    <x v="461"/>
    <x v="137"/>
    <x v="434"/>
  </r>
  <r>
    <x v="506"/>
    <x v="30"/>
    <x v="2"/>
    <x v="21"/>
    <x v="356"/>
    <x v="368"/>
    <x v="3"/>
    <x v="218"/>
    <x v="0"/>
    <x v="4"/>
    <x v="2"/>
    <x v="1"/>
    <x v="7"/>
    <x v="0"/>
    <x v="10"/>
    <x v="462"/>
    <x v="469"/>
    <x v="435"/>
  </r>
  <r>
    <x v="507"/>
    <x v="31"/>
    <x v="1"/>
    <x v="1"/>
    <x v="245"/>
    <x v="346"/>
    <x v="3"/>
    <x v="44"/>
    <x v="1"/>
    <x v="4"/>
    <x v="0"/>
    <x v="1"/>
    <x v="1"/>
    <x v="0"/>
    <x v="0"/>
    <x v="463"/>
    <x v="470"/>
    <x v="436"/>
  </r>
  <r>
    <x v="508"/>
    <x v="32"/>
    <x v="4"/>
    <x v="11"/>
    <x v="280"/>
    <x v="369"/>
    <x v="1"/>
    <x v="303"/>
    <x v="1"/>
    <x v="2"/>
    <x v="2"/>
    <x v="1"/>
    <x v="1"/>
    <x v="4"/>
    <x v="5"/>
    <x v="464"/>
    <x v="471"/>
    <x v="437"/>
  </r>
  <r>
    <x v="509"/>
    <x v="33"/>
    <x v="2"/>
    <x v="13"/>
    <x v="263"/>
    <x v="370"/>
    <x v="5"/>
    <x v="344"/>
    <x v="1"/>
    <x v="1"/>
    <x v="2"/>
    <x v="1"/>
    <x v="0"/>
    <x v="1"/>
    <x v="10"/>
    <x v="465"/>
    <x v="472"/>
    <x v="438"/>
  </r>
  <r>
    <x v="510"/>
    <x v="34"/>
    <x v="2"/>
    <x v="13"/>
    <x v="362"/>
    <x v="371"/>
    <x v="1"/>
    <x v="40"/>
    <x v="1"/>
    <x v="4"/>
    <x v="3"/>
    <x v="1"/>
    <x v="4"/>
    <x v="3"/>
    <x v="1"/>
    <x v="466"/>
    <x v="473"/>
    <x v="439"/>
  </r>
  <r>
    <x v="511"/>
    <x v="35"/>
    <x v="2"/>
    <x v="21"/>
    <x v="307"/>
    <x v="372"/>
    <x v="6"/>
    <x v="378"/>
    <x v="1"/>
    <x v="2"/>
    <x v="2"/>
    <x v="1"/>
    <x v="4"/>
    <x v="1"/>
    <x v="6"/>
    <x v="467"/>
    <x v="474"/>
    <x v="440"/>
  </r>
  <r>
    <x v="512"/>
    <x v="36"/>
    <x v="0"/>
    <x v="15"/>
    <x v="312"/>
    <x v="373"/>
    <x v="0"/>
    <x v="224"/>
    <x v="0"/>
    <x v="2"/>
    <x v="2"/>
    <x v="1"/>
    <x v="7"/>
    <x v="2"/>
    <x v="18"/>
    <x v="468"/>
    <x v="475"/>
    <x v="441"/>
  </r>
  <r>
    <x v="513"/>
    <x v="37"/>
    <x v="4"/>
    <x v="9"/>
    <x v="290"/>
    <x v="374"/>
    <x v="8"/>
    <x v="379"/>
    <x v="1"/>
    <x v="0"/>
    <x v="1"/>
    <x v="1"/>
    <x v="10"/>
    <x v="1"/>
    <x v="9"/>
    <x v="469"/>
    <x v="476"/>
    <x v="442"/>
  </r>
  <r>
    <x v="514"/>
    <x v="38"/>
    <x v="3"/>
    <x v="3"/>
    <x v="363"/>
    <x v="375"/>
    <x v="8"/>
    <x v="380"/>
    <x v="1"/>
    <x v="4"/>
    <x v="1"/>
    <x v="1"/>
    <x v="3"/>
    <x v="0"/>
    <x v="8"/>
    <x v="470"/>
    <x v="477"/>
    <x v="443"/>
  </r>
  <r>
    <x v="515"/>
    <x v="39"/>
    <x v="1"/>
    <x v="10"/>
    <x v="364"/>
    <x v="376"/>
    <x v="9"/>
    <x v="381"/>
    <x v="0"/>
    <x v="3"/>
    <x v="3"/>
    <x v="1"/>
    <x v="2"/>
    <x v="4"/>
    <x v="10"/>
    <x v="471"/>
    <x v="478"/>
    <x v="366"/>
  </r>
  <r>
    <x v="516"/>
    <x v="40"/>
    <x v="0"/>
    <x v="0"/>
    <x v="365"/>
    <x v="377"/>
    <x v="8"/>
    <x v="156"/>
    <x v="1"/>
    <x v="1"/>
    <x v="1"/>
    <x v="1"/>
    <x v="0"/>
    <x v="3"/>
    <x v="12"/>
    <x v="472"/>
    <x v="479"/>
    <x v="444"/>
  </r>
  <r>
    <x v="517"/>
    <x v="41"/>
    <x v="3"/>
    <x v="3"/>
    <x v="366"/>
    <x v="209"/>
    <x v="6"/>
    <x v="382"/>
    <x v="1"/>
    <x v="3"/>
    <x v="0"/>
    <x v="1"/>
    <x v="5"/>
    <x v="5"/>
    <x v="9"/>
    <x v="473"/>
    <x v="480"/>
    <x v="445"/>
  </r>
  <r>
    <x v="518"/>
    <x v="42"/>
    <x v="1"/>
    <x v="10"/>
    <x v="367"/>
    <x v="229"/>
    <x v="1"/>
    <x v="383"/>
    <x v="1"/>
    <x v="1"/>
    <x v="3"/>
    <x v="1"/>
    <x v="6"/>
    <x v="3"/>
    <x v="7"/>
    <x v="474"/>
    <x v="481"/>
    <x v="446"/>
  </r>
  <r>
    <x v="519"/>
    <x v="43"/>
    <x v="2"/>
    <x v="2"/>
    <x v="368"/>
    <x v="231"/>
    <x v="9"/>
    <x v="364"/>
    <x v="0"/>
    <x v="2"/>
    <x v="2"/>
    <x v="1"/>
    <x v="11"/>
    <x v="2"/>
    <x v="10"/>
    <x v="475"/>
    <x v="482"/>
    <x v="437"/>
  </r>
  <r>
    <x v="520"/>
    <x v="44"/>
    <x v="1"/>
    <x v="1"/>
    <x v="329"/>
    <x v="378"/>
    <x v="9"/>
    <x v="384"/>
    <x v="1"/>
    <x v="2"/>
    <x v="3"/>
    <x v="1"/>
    <x v="9"/>
    <x v="5"/>
    <x v="0"/>
    <x v="476"/>
    <x v="483"/>
    <x v="447"/>
  </r>
  <r>
    <x v="521"/>
    <x v="45"/>
    <x v="4"/>
    <x v="19"/>
    <x v="369"/>
    <x v="311"/>
    <x v="9"/>
    <x v="295"/>
    <x v="1"/>
    <x v="2"/>
    <x v="0"/>
    <x v="1"/>
    <x v="7"/>
    <x v="2"/>
    <x v="12"/>
    <x v="477"/>
    <x v="484"/>
    <x v="448"/>
  </r>
  <r>
    <x v="522"/>
    <x v="46"/>
    <x v="1"/>
    <x v="17"/>
    <x v="217"/>
    <x v="238"/>
    <x v="2"/>
    <x v="380"/>
    <x v="0"/>
    <x v="1"/>
    <x v="3"/>
    <x v="1"/>
    <x v="6"/>
    <x v="3"/>
    <x v="1"/>
    <x v="478"/>
    <x v="485"/>
    <x v="449"/>
  </r>
  <r>
    <x v="523"/>
    <x v="47"/>
    <x v="1"/>
    <x v="14"/>
    <x v="272"/>
    <x v="379"/>
    <x v="6"/>
    <x v="385"/>
    <x v="0"/>
    <x v="0"/>
    <x v="3"/>
    <x v="1"/>
    <x v="8"/>
    <x v="6"/>
    <x v="2"/>
    <x v="479"/>
    <x v="486"/>
    <x v="450"/>
  </r>
  <r>
    <x v="524"/>
    <x v="48"/>
    <x v="0"/>
    <x v="15"/>
    <x v="370"/>
    <x v="235"/>
    <x v="2"/>
    <x v="386"/>
    <x v="1"/>
    <x v="2"/>
    <x v="0"/>
    <x v="1"/>
    <x v="1"/>
    <x v="4"/>
    <x v="9"/>
    <x v="480"/>
    <x v="109"/>
    <x v="451"/>
  </r>
  <r>
    <x v="525"/>
    <x v="49"/>
    <x v="3"/>
    <x v="18"/>
    <x v="371"/>
    <x v="353"/>
    <x v="7"/>
    <x v="63"/>
    <x v="1"/>
    <x v="0"/>
    <x v="2"/>
    <x v="1"/>
    <x v="4"/>
    <x v="1"/>
    <x v="2"/>
    <x v="481"/>
    <x v="487"/>
    <x v="452"/>
  </r>
  <r>
    <x v="526"/>
    <x v="50"/>
    <x v="3"/>
    <x v="3"/>
    <x v="372"/>
    <x v="380"/>
    <x v="7"/>
    <x v="387"/>
    <x v="0"/>
    <x v="1"/>
    <x v="1"/>
    <x v="1"/>
    <x v="4"/>
    <x v="2"/>
    <x v="19"/>
    <x v="482"/>
    <x v="488"/>
    <x v="453"/>
  </r>
  <r>
    <x v="527"/>
    <x v="51"/>
    <x v="4"/>
    <x v="11"/>
    <x v="373"/>
    <x v="242"/>
    <x v="8"/>
    <x v="388"/>
    <x v="1"/>
    <x v="3"/>
    <x v="2"/>
    <x v="1"/>
    <x v="7"/>
    <x v="1"/>
    <x v="1"/>
    <x v="483"/>
    <x v="489"/>
    <x v="454"/>
  </r>
  <r>
    <x v="528"/>
    <x v="52"/>
    <x v="1"/>
    <x v="14"/>
    <x v="374"/>
    <x v="381"/>
    <x v="1"/>
    <x v="0"/>
    <x v="0"/>
    <x v="2"/>
    <x v="0"/>
    <x v="1"/>
    <x v="8"/>
    <x v="3"/>
    <x v="1"/>
    <x v="484"/>
    <x v="490"/>
    <x v="455"/>
  </r>
  <r>
    <x v="529"/>
    <x v="53"/>
    <x v="0"/>
    <x v="0"/>
    <x v="233"/>
    <x v="250"/>
    <x v="9"/>
    <x v="389"/>
    <x v="0"/>
    <x v="2"/>
    <x v="0"/>
    <x v="1"/>
    <x v="6"/>
    <x v="6"/>
    <x v="2"/>
    <x v="127"/>
    <x v="491"/>
    <x v="456"/>
  </r>
  <r>
    <x v="530"/>
    <x v="54"/>
    <x v="3"/>
    <x v="18"/>
    <x v="224"/>
    <x v="382"/>
    <x v="5"/>
    <x v="321"/>
    <x v="1"/>
    <x v="2"/>
    <x v="2"/>
    <x v="1"/>
    <x v="0"/>
    <x v="6"/>
    <x v="0"/>
    <x v="485"/>
    <x v="108"/>
    <x v="393"/>
  </r>
  <r>
    <x v="531"/>
    <x v="55"/>
    <x v="3"/>
    <x v="3"/>
    <x v="375"/>
    <x v="383"/>
    <x v="4"/>
    <x v="390"/>
    <x v="0"/>
    <x v="4"/>
    <x v="3"/>
    <x v="1"/>
    <x v="6"/>
    <x v="5"/>
    <x v="18"/>
    <x v="486"/>
    <x v="492"/>
    <x v="457"/>
  </r>
  <r>
    <x v="532"/>
    <x v="56"/>
    <x v="3"/>
    <x v="7"/>
    <x v="376"/>
    <x v="384"/>
    <x v="7"/>
    <x v="231"/>
    <x v="0"/>
    <x v="0"/>
    <x v="3"/>
    <x v="1"/>
    <x v="7"/>
    <x v="4"/>
    <x v="8"/>
    <x v="487"/>
    <x v="493"/>
    <x v="275"/>
  </r>
  <r>
    <x v="533"/>
    <x v="57"/>
    <x v="4"/>
    <x v="5"/>
    <x v="336"/>
    <x v="355"/>
    <x v="2"/>
    <x v="177"/>
    <x v="1"/>
    <x v="0"/>
    <x v="1"/>
    <x v="1"/>
    <x v="1"/>
    <x v="4"/>
    <x v="13"/>
    <x v="488"/>
    <x v="494"/>
    <x v="458"/>
  </r>
  <r>
    <x v="534"/>
    <x v="58"/>
    <x v="0"/>
    <x v="0"/>
    <x v="377"/>
    <x v="385"/>
    <x v="5"/>
    <x v="328"/>
    <x v="0"/>
    <x v="1"/>
    <x v="0"/>
    <x v="1"/>
    <x v="9"/>
    <x v="2"/>
    <x v="18"/>
    <x v="489"/>
    <x v="495"/>
    <x v="459"/>
  </r>
  <r>
    <x v="535"/>
    <x v="59"/>
    <x v="4"/>
    <x v="11"/>
    <x v="378"/>
    <x v="283"/>
    <x v="9"/>
    <x v="391"/>
    <x v="0"/>
    <x v="1"/>
    <x v="2"/>
    <x v="1"/>
    <x v="9"/>
    <x v="3"/>
    <x v="18"/>
    <x v="490"/>
    <x v="496"/>
    <x v="268"/>
  </r>
  <r>
    <x v="536"/>
    <x v="60"/>
    <x v="4"/>
    <x v="9"/>
    <x v="379"/>
    <x v="386"/>
    <x v="0"/>
    <x v="392"/>
    <x v="1"/>
    <x v="2"/>
    <x v="0"/>
    <x v="1"/>
    <x v="2"/>
    <x v="5"/>
    <x v="1"/>
    <x v="407"/>
    <x v="497"/>
    <x v="460"/>
  </r>
  <r>
    <x v="537"/>
    <x v="483"/>
    <x v="3"/>
    <x v="3"/>
    <x v="228"/>
    <x v="269"/>
    <x v="7"/>
    <x v="393"/>
    <x v="1"/>
    <x v="2"/>
    <x v="2"/>
    <x v="1"/>
    <x v="6"/>
    <x v="2"/>
    <x v="1"/>
    <x v="491"/>
    <x v="498"/>
    <x v="461"/>
  </r>
  <r>
    <x v="538"/>
    <x v="484"/>
    <x v="1"/>
    <x v="17"/>
    <x v="333"/>
    <x v="289"/>
    <x v="0"/>
    <x v="394"/>
    <x v="0"/>
    <x v="0"/>
    <x v="3"/>
    <x v="1"/>
    <x v="0"/>
    <x v="6"/>
    <x v="19"/>
    <x v="492"/>
    <x v="499"/>
    <x v="462"/>
  </r>
  <r>
    <x v="539"/>
    <x v="485"/>
    <x v="0"/>
    <x v="6"/>
    <x v="380"/>
    <x v="233"/>
    <x v="0"/>
    <x v="395"/>
    <x v="1"/>
    <x v="2"/>
    <x v="3"/>
    <x v="1"/>
    <x v="11"/>
    <x v="2"/>
    <x v="0"/>
    <x v="493"/>
    <x v="500"/>
    <x v="451"/>
  </r>
  <r>
    <x v="540"/>
    <x v="486"/>
    <x v="2"/>
    <x v="13"/>
    <x v="308"/>
    <x v="368"/>
    <x v="3"/>
    <x v="298"/>
    <x v="0"/>
    <x v="0"/>
    <x v="3"/>
    <x v="1"/>
    <x v="7"/>
    <x v="0"/>
    <x v="18"/>
    <x v="494"/>
    <x v="501"/>
    <x v="312"/>
  </r>
  <r>
    <x v="541"/>
    <x v="487"/>
    <x v="3"/>
    <x v="3"/>
    <x v="371"/>
    <x v="241"/>
    <x v="9"/>
    <x v="396"/>
    <x v="0"/>
    <x v="1"/>
    <x v="0"/>
    <x v="1"/>
    <x v="4"/>
    <x v="1"/>
    <x v="10"/>
    <x v="495"/>
    <x v="502"/>
    <x v="463"/>
  </r>
  <r>
    <x v="542"/>
    <x v="488"/>
    <x v="4"/>
    <x v="11"/>
    <x v="381"/>
    <x v="361"/>
    <x v="1"/>
    <x v="89"/>
    <x v="0"/>
    <x v="1"/>
    <x v="1"/>
    <x v="1"/>
    <x v="11"/>
    <x v="2"/>
    <x v="2"/>
    <x v="496"/>
    <x v="503"/>
    <x v="464"/>
  </r>
  <r>
    <x v="543"/>
    <x v="489"/>
    <x v="0"/>
    <x v="6"/>
    <x v="382"/>
    <x v="387"/>
    <x v="4"/>
    <x v="169"/>
    <x v="1"/>
    <x v="2"/>
    <x v="1"/>
    <x v="1"/>
    <x v="3"/>
    <x v="0"/>
    <x v="11"/>
    <x v="497"/>
    <x v="504"/>
    <x v="154"/>
  </r>
  <r>
    <x v="544"/>
    <x v="490"/>
    <x v="4"/>
    <x v="19"/>
    <x v="228"/>
    <x v="229"/>
    <x v="5"/>
    <x v="397"/>
    <x v="0"/>
    <x v="3"/>
    <x v="1"/>
    <x v="1"/>
    <x v="6"/>
    <x v="2"/>
    <x v="2"/>
    <x v="498"/>
    <x v="505"/>
    <x v="465"/>
  </r>
  <r>
    <x v="545"/>
    <x v="491"/>
    <x v="2"/>
    <x v="2"/>
    <x v="264"/>
    <x v="264"/>
    <x v="1"/>
    <x v="398"/>
    <x v="0"/>
    <x v="4"/>
    <x v="3"/>
    <x v="1"/>
    <x v="9"/>
    <x v="3"/>
    <x v="19"/>
    <x v="499"/>
    <x v="506"/>
    <x v="451"/>
  </r>
  <r>
    <x v="546"/>
    <x v="492"/>
    <x v="0"/>
    <x v="6"/>
    <x v="383"/>
    <x v="267"/>
    <x v="4"/>
    <x v="139"/>
    <x v="0"/>
    <x v="2"/>
    <x v="3"/>
    <x v="1"/>
    <x v="8"/>
    <x v="6"/>
    <x v="8"/>
    <x v="500"/>
    <x v="507"/>
    <x v="466"/>
  </r>
  <r>
    <x v="547"/>
    <x v="493"/>
    <x v="3"/>
    <x v="18"/>
    <x v="384"/>
    <x v="388"/>
    <x v="4"/>
    <x v="399"/>
    <x v="1"/>
    <x v="4"/>
    <x v="0"/>
    <x v="1"/>
    <x v="6"/>
    <x v="3"/>
    <x v="10"/>
    <x v="501"/>
    <x v="508"/>
    <x v="467"/>
  </r>
  <r>
    <x v="548"/>
    <x v="60"/>
    <x v="2"/>
    <x v="2"/>
    <x v="385"/>
    <x v="389"/>
    <x v="8"/>
    <x v="400"/>
    <x v="0"/>
    <x v="3"/>
    <x v="2"/>
    <x v="1"/>
    <x v="0"/>
    <x v="5"/>
    <x v="12"/>
    <x v="502"/>
    <x v="509"/>
    <x v="468"/>
  </r>
  <r>
    <x v="549"/>
    <x v="494"/>
    <x v="0"/>
    <x v="4"/>
    <x v="244"/>
    <x v="231"/>
    <x v="1"/>
    <x v="401"/>
    <x v="1"/>
    <x v="4"/>
    <x v="3"/>
    <x v="1"/>
    <x v="11"/>
    <x v="3"/>
    <x v="12"/>
    <x v="503"/>
    <x v="510"/>
    <x v="469"/>
  </r>
  <r>
    <x v="550"/>
    <x v="495"/>
    <x v="4"/>
    <x v="19"/>
    <x v="386"/>
    <x v="346"/>
    <x v="2"/>
    <x v="118"/>
    <x v="0"/>
    <x v="1"/>
    <x v="2"/>
    <x v="1"/>
    <x v="1"/>
    <x v="5"/>
    <x v="1"/>
    <x v="504"/>
    <x v="125"/>
    <x v="470"/>
  </r>
  <r>
    <x v="551"/>
    <x v="496"/>
    <x v="4"/>
    <x v="9"/>
    <x v="332"/>
    <x v="211"/>
    <x v="6"/>
    <x v="402"/>
    <x v="1"/>
    <x v="4"/>
    <x v="0"/>
    <x v="1"/>
    <x v="10"/>
    <x v="3"/>
    <x v="5"/>
    <x v="505"/>
    <x v="368"/>
    <x v="332"/>
  </r>
  <r>
    <x v="552"/>
    <x v="497"/>
    <x v="4"/>
    <x v="11"/>
    <x v="387"/>
    <x v="309"/>
    <x v="3"/>
    <x v="403"/>
    <x v="0"/>
    <x v="1"/>
    <x v="3"/>
    <x v="1"/>
    <x v="7"/>
    <x v="1"/>
    <x v="0"/>
    <x v="506"/>
    <x v="511"/>
    <x v="471"/>
  </r>
  <r>
    <x v="553"/>
    <x v="498"/>
    <x v="1"/>
    <x v="1"/>
    <x v="305"/>
    <x v="390"/>
    <x v="5"/>
    <x v="294"/>
    <x v="1"/>
    <x v="4"/>
    <x v="0"/>
    <x v="1"/>
    <x v="9"/>
    <x v="3"/>
    <x v="10"/>
    <x v="507"/>
    <x v="512"/>
    <x v="472"/>
  </r>
  <r>
    <x v="554"/>
    <x v="78"/>
    <x v="3"/>
    <x v="3"/>
    <x v="388"/>
    <x v="327"/>
    <x v="9"/>
    <x v="301"/>
    <x v="0"/>
    <x v="3"/>
    <x v="2"/>
    <x v="1"/>
    <x v="3"/>
    <x v="3"/>
    <x v="3"/>
    <x v="508"/>
    <x v="513"/>
    <x v="47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A9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axis="axisRow"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C3:C29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axis="axisRow"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3"/>
  </rowFields>
  <row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E3:E11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G3:G8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axis="axisRow"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KPI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3:F4" firstHeaderRow="0" firstDataRow="1" firstDataCol="0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dataField="1"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dataField="1"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dataField="1"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 Cost" fld="15" baseField="0" baseItem="0"/>
    <dataField name="Sum of Sales Revenue" fld="16" baseField="0" baseItem="0"/>
    <dataField name="Sum of Net Profit" fld="17" baseField="0" baseItem="0"/>
  </dataFields>
  <formats count="8">
    <format dxfId="0">
      <pivotArea collapsedLevelsAreSubtotals="1" fieldPosition="0"/>
    </format>
    <format dxfId="1">
      <pivotArea collapsedLevelsAreSubtotals="1" fieldPosition="0"/>
    </format>
    <format dxfId="2">
      <pivotArea collapsedLevelsAreSubtotals="1" fieldPosition="0"/>
    </format>
    <format dxfId="3">
      <pivotArea collapsedLevelsAreSubtotals="1" fieldPosition="0"/>
    </format>
    <format dxfId="4">
      <pivotArea collapsedLevelsAreSubtotals="1" fieldPosition="0"/>
    </format>
    <format dxfId="5">
      <pivotArea collapsedLevelsAreSubtotals="1" fieldPosition="0"/>
    </format>
    <format dxfId="6">
      <pivotArea collapsedLevelsAreSubtotals="1" fieldPosition="0"/>
    </format>
    <format dxfId="7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order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H3:H4" firstHeaderRow="1" firstDataRow="1" firstDataCol="0"/>
  <pivotFields count="18">
    <pivotField dataField="1"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dataFields count="1">
    <dataField name="Count of Order ID" fld="0" subtotal="count" baseField="0" baseItem="0"/>
  </dataFields>
  <formats count="8">
    <format dxfId="8">
      <pivotArea collapsedLevelsAreSubtotals="1" fieldPosition="0"/>
    </format>
    <format dxfId="9">
      <pivotArea collapsedLevelsAreSubtotals="1" fieldPosition="0"/>
    </format>
    <format dxfId="10">
      <pivotArea collapsedLevelsAreSubtotals="1" fieldPosition="0"/>
    </format>
    <format dxfId="11">
      <pivotArea collapsedLevelsAreSubtotals="1" fieldPosition="0"/>
    </format>
    <format dxfId="12">
      <pivotArea collapsedLevelsAreSubtotals="1" fieldPosition="0"/>
    </format>
    <format dxfId="13">
      <pivotArea collapsedLevelsAreSubtotals="1" fieldPosition="0"/>
    </format>
    <format dxfId="14">
      <pivotArea collapsedLevelsAreSubtotals="1" fieldPosition="0"/>
    </format>
    <format dxfId="15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7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D9:E12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axis="axisRow" dataField="1"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8"/>
  </rowFields>
  <rowItems count="3">
    <i>
      <x/>
    </i>
    <i>
      <x v="1"/>
    </i>
    <i t="grand">
      <x/>
    </i>
  </rowItems>
  <colItems count="1">
    <i/>
  </colItems>
  <dataFields count="1">
    <dataField name="Count of Status" fld="8" subtotal="count" baseField="0" baseItem="0" numFmtId="1"/>
  </dataFields>
  <formats count="12">
    <format dxfId="16">
      <pivotArea collapsedLevelsAreSubtotals="1" fieldPosition="0"/>
    </format>
    <format dxfId="17">
      <pivotArea collapsedLevelsAreSubtotals="1" fieldPosition="0"/>
    </format>
    <format dxfId="18">
      <pivotArea collapsedLevelsAreSubtotals="1" fieldPosition="0"/>
    </format>
    <format dxfId="19">
      <pivotArea collapsedLevelsAreSubtotals="1" fieldPosition="0"/>
    </format>
    <format dxfId="20">
      <pivotArea collapsedLevelsAreSubtotals="1" fieldPosition="0"/>
    </format>
    <format dxfId="21">
      <pivotArea collapsedLevelsAreSubtotals="1" fieldPosition="0"/>
    </format>
    <format dxfId="22">
      <pivotArea collapsedLevelsAreSubtotals="1" fieldPosition="0"/>
    </format>
    <format dxfId="23">
      <pivotArea collapsedLevelsAreSubtotals="1" fieldPosition="0"/>
    </format>
    <format dxfId="24">
      <pivotArea collapsedLevelsAreSubtotals="1" fieldPosition="0"/>
    </format>
    <format dxfId="25">
      <pivotArea grandRow="1" collapsedLevelsAreSubtotals="1" fieldPosition="0"/>
    </format>
    <format dxfId="26">
      <pivotArea collapsedLevelsAreSubtotals="1" fieldPosition="0"/>
    </format>
    <format dxfId="27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8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D15:G28" firstHeaderRow="0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dataField="1"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dataField="1"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dataField="1"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12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Revenue " fld="16" baseField="0" baseItem="0"/>
    <dataField name="Total Cost " fld="15" baseField="0" baseItem="0"/>
    <dataField name="Net Profit " fld="17" baseField="0" baseItem="0"/>
  </dataFields>
  <formats count="12">
    <format dxfId="28">
      <pivotArea collapsedLevelsAreSubtotals="1" fieldPosition="0"/>
    </format>
    <format dxfId="29">
      <pivotArea collapsedLevelsAreSubtotals="1" fieldPosition="0"/>
    </format>
    <format dxfId="30">
      <pivotArea collapsedLevelsAreSubtotals="1" fieldPosition="0"/>
    </format>
    <format dxfId="31">
      <pivotArea collapsedLevelsAreSubtotals="1" fieldPosition="0"/>
    </format>
    <format dxfId="32">
      <pivotArea collapsedLevelsAreSubtotals="1" fieldPosition="0"/>
    </format>
    <format dxfId="33">
      <pivotArea collapsedLevelsAreSubtotals="1" fieldPosition="0"/>
    </format>
    <format dxfId="34">
      <pivotArea collapsedLevelsAreSubtotals="1" fieldPosition="0"/>
    </format>
    <format dxfId="35">
      <pivotArea collapsedLevelsAreSubtotals="1" fieldPosition="0"/>
    </format>
    <format dxfId="36">
      <pivotArea collapsedLevelsAreSubtotals="1" fieldPosition="0"/>
    </format>
    <format dxfId="37">
      <pivotArea grandRow="1" collapsedLevelsAreSubtotals="1" fieldPosition="0"/>
    </format>
    <format dxfId="38">
      <pivotArea collapsedLevelsAreSubtotals="1" fieldPosition="0"/>
    </format>
    <format dxfId="39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I15:J23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axis="axisRow"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dataField="1"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13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ales Revenue " fld="16" baseField="0" baseItem="0"/>
  </dataFields>
  <formats count="12">
    <format dxfId="40">
      <pivotArea collapsedLevelsAreSubtotals="1" fieldPosition="0"/>
    </format>
    <format dxfId="41">
      <pivotArea collapsedLevelsAreSubtotals="1" fieldPosition="0"/>
    </format>
    <format dxfId="42">
      <pivotArea collapsedLevelsAreSubtotals="1" fieldPosition="0"/>
    </format>
    <format dxfId="43">
      <pivotArea collapsedLevelsAreSubtotals="1" fieldPosition="0"/>
    </format>
    <format dxfId="44">
      <pivotArea collapsedLevelsAreSubtotals="1" fieldPosition="0"/>
    </format>
    <format dxfId="45">
      <pivotArea collapsedLevelsAreSubtotals="1" fieldPosition="0"/>
    </format>
    <format dxfId="46">
      <pivotArea collapsedLevelsAreSubtotals="1" fieldPosition="0"/>
    </format>
    <format dxfId="47">
      <pivotArea collapsedLevelsAreSubtotals="1" fieldPosition="0"/>
    </format>
    <format dxfId="48">
      <pivotArea collapsedLevelsAreSubtotals="1" fieldPosition="0"/>
    </format>
    <format dxfId="49">
      <pivotArea grandRow="1" collapsedLevelsAreSubtotals="1" fieldPosition="0"/>
    </format>
    <format dxfId="50">
      <pivotArea collapsedLevelsAreSubtotals="1" fieldPosition="0"/>
    </format>
    <format dxfId="51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0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8">
  <location ref="D31:G37" firstHeaderRow="0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axis="axisRow"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dataField="1"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dataField="1"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dataField="1"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2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ales Revenue " fld="16" baseField="0" baseItem="0"/>
    <dataField name="Total Cost " fld="15" baseField="0" baseItem="0"/>
    <dataField name="Net Profit " fld="17" baseField="0" baseItem="0"/>
  </dataFields>
  <formats count="12">
    <format dxfId="52">
      <pivotArea collapsedLevelsAreSubtotals="1" fieldPosition="0"/>
    </format>
    <format dxfId="53">
      <pivotArea collapsedLevelsAreSubtotals="1" fieldPosition="0"/>
    </format>
    <format dxfId="54">
      <pivotArea collapsedLevelsAreSubtotals="1" fieldPosition="0"/>
    </format>
    <format dxfId="55">
      <pivotArea collapsedLevelsAreSubtotals="1" fieldPosition="0"/>
    </format>
    <format dxfId="56">
      <pivotArea collapsedLevelsAreSubtotals="1" fieldPosition="0"/>
    </format>
    <format dxfId="57">
      <pivotArea collapsedLevelsAreSubtotals="1" fieldPosition="0"/>
    </format>
    <format dxfId="58">
      <pivotArea collapsedLevelsAreSubtotals="1" fieldPosition="0"/>
    </format>
    <format dxfId="59">
      <pivotArea collapsedLevelsAreSubtotals="1" fieldPosition="0"/>
    </format>
    <format dxfId="60">
      <pivotArea collapsedLevelsAreSubtotals="1" fieldPosition="0"/>
    </format>
    <format dxfId="61">
      <pivotArea grandRow="1" collapsedLevelsAreSubtotals="1" fieldPosition="0"/>
    </format>
    <format dxfId="62">
      <pivotArea collapsedLevelsAreSubtotals="1" fieldPosition="0"/>
    </format>
    <format dxfId="63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I27:J32" firstHeaderRow="1" firstDataRow="1" firstDataCol="1"/>
  <pivotFields count="18">
    <pivotField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axis="axisRow" dataField="1"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Payment Method" fld="10" subtotal="count" baseField="0" baseItem="0"/>
  </dataFields>
  <formats count="12">
    <format dxfId="64">
      <pivotArea collapsedLevelsAreSubtotals="1" fieldPosition="0"/>
    </format>
    <format dxfId="65">
      <pivotArea collapsedLevelsAreSubtotals="1" fieldPosition="0"/>
    </format>
    <format dxfId="66">
      <pivotArea collapsedLevelsAreSubtotals="1" fieldPosition="0"/>
    </format>
    <format dxfId="67">
      <pivotArea collapsedLevelsAreSubtotals="1" fieldPosition="0"/>
    </format>
    <format dxfId="68">
      <pivotArea collapsedLevelsAreSubtotals="1" fieldPosition="0"/>
    </format>
    <format dxfId="69">
      <pivotArea collapsedLevelsAreSubtotals="1" fieldPosition="0"/>
    </format>
    <format dxfId="70">
      <pivotArea collapsedLevelsAreSubtotals="1" fieldPosition="0"/>
    </format>
    <format dxfId="71">
      <pivotArea collapsedLevelsAreSubtotals="1" fieldPosition="0"/>
    </format>
    <format dxfId="72">
      <pivotArea collapsedLevelsAreSubtotals="1" fieldPosition="0"/>
    </format>
    <format dxfId="73">
      <pivotArea grandRow="1" collapsedLevelsAreSubtotals="1" fieldPosition="0"/>
    </format>
    <format dxfId="74">
      <pivotArea collapsedLevelsAreSubtotals="1" fieldPosition="0"/>
    </format>
    <format dxfId="75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2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 chartFormat="4">
  <location ref="I35:J43" firstHeaderRow="1" firstDataRow="1" firstDataCol="1"/>
  <pivotFields count="18">
    <pivotField dataField="1" compact="0" showAll="0">
      <items count="55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t="default"/>
      </items>
    </pivotField>
    <pivotField compact="0" showAll="0">
      <items count="500">
        <item x="40"/>
        <item x="135"/>
        <item x="173"/>
        <item x="477"/>
        <item x="279"/>
        <item x="387"/>
        <item x="249"/>
        <item x="89"/>
        <item x="226"/>
        <item x="130"/>
        <item x="277"/>
        <item x="63"/>
        <item x="57"/>
        <item x="238"/>
        <item x="260"/>
        <item x="312"/>
        <item x="0"/>
        <item x="462"/>
        <item x="470"/>
        <item x="390"/>
        <item x="20"/>
        <item x="62"/>
        <item x="297"/>
        <item x="368"/>
        <item x="44"/>
        <item x="84"/>
        <item x="478"/>
        <item x="300"/>
        <item x="5"/>
        <item x="373"/>
        <item x="22"/>
        <item x="251"/>
        <item x="254"/>
        <item x="425"/>
        <item x="437"/>
        <item x="69"/>
        <item x="80"/>
        <item x="242"/>
        <item x="187"/>
        <item x="7"/>
        <item x="183"/>
        <item x="128"/>
        <item x="149"/>
        <item x="188"/>
        <item x="422"/>
        <item x="493"/>
        <item x="167"/>
        <item x="457"/>
        <item x="446"/>
        <item x="123"/>
        <item x="166"/>
        <item x="415"/>
        <item x="12"/>
        <item x="384"/>
        <item x="229"/>
        <item x="30"/>
        <item x="107"/>
        <item x="207"/>
        <item x="108"/>
        <item x="296"/>
        <item x="414"/>
        <item x="247"/>
        <item x="169"/>
        <item x="410"/>
        <item x="487"/>
        <item x="258"/>
        <item x="119"/>
        <item x="2"/>
        <item x="118"/>
        <item x="217"/>
        <item x="239"/>
        <item x="475"/>
        <item x="68"/>
        <item x="376"/>
        <item x="59"/>
        <item x="424"/>
        <item x="211"/>
        <item x="304"/>
        <item x="343"/>
        <item x="283"/>
        <item x="310"/>
        <item x="215"/>
        <item x="377"/>
        <item x="362"/>
        <item x="379"/>
        <item x="168"/>
        <item x="232"/>
        <item x="322"/>
        <item x="335"/>
        <item x="311"/>
        <item x="400"/>
        <item x="83"/>
        <item x="443"/>
        <item x="16"/>
        <item x="287"/>
        <item x="146"/>
        <item x="378"/>
        <item x="212"/>
        <item x="125"/>
        <item x="471"/>
        <item x="219"/>
        <item x="349"/>
        <item x="348"/>
        <item x="33"/>
        <item x="191"/>
        <item x="440"/>
        <item x="65"/>
        <item x="206"/>
        <item x="185"/>
        <item x="294"/>
        <item x="398"/>
        <item x="250"/>
        <item x="426"/>
        <item x="316"/>
        <item x="47"/>
        <item x="190"/>
        <item x="307"/>
        <item x="13"/>
        <item x="299"/>
        <item x="51"/>
        <item x="71"/>
        <item x="449"/>
        <item x="329"/>
        <item x="494"/>
        <item x="291"/>
        <item x="271"/>
        <item x="257"/>
        <item x="205"/>
        <item x="154"/>
        <item x="333"/>
        <item x="423"/>
        <item x="382"/>
        <item x="439"/>
        <item x="139"/>
        <item x="78"/>
        <item x="491"/>
        <item x="141"/>
        <item x="244"/>
        <item x="24"/>
        <item x="396"/>
        <item x="295"/>
        <item x="351"/>
        <item x="54"/>
        <item x="372"/>
        <item x="3"/>
        <item x="220"/>
        <item x="411"/>
        <item x="463"/>
        <item x="72"/>
        <item x="49"/>
        <item x="445"/>
        <item x="363"/>
        <item x="79"/>
        <item x="164"/>
        <item x="331"/>
        <item x="176"/>
        <item x="371"/>
        <item x="370"/>
        <item x="87"/>
        <item x="266"/>
        <item x="162"/>
        <item x="237"/>
        <item x="460"/>
        <item x="157"/>
        <item x="369"/>
        <item x="354"/>
        <item x="200"/>
        <item x="328"/>
        <item x="259"/>
        <item x="95"/>
        <item x="38"/>
        <item x="124"/>
        <item x="281"/>
        <item x="293"/>
        <item x="438"/>
        <item x="361"/>
        <item x="270"/>
        <item x="274"/>
        <item x="360"/>
        <item x="430"/>
        <item x="292"/>
        <item x="450"/>
        <item x="101"/>
        <item x="252"/>
        <item x="320"/>
        <item x="96"/>
        <item x="182"/>
        <item x="302"/>
        <item x="474"/>
        <item x="461"/>
        <item x="216"/>
        <item x="416"/>
        <item x="114"/>
        <item x="150"/>
        <item x="484"/>
        <item x="240"/>
        <item x="358"/>
        <item x="280"/>
        <item x="288"/>
        <item x="142"/>
        <item x="136"/>
        <item x="314"/>
        <item x="441"/>
        <item x="235"/>
        <item x="160"/>
        <item x="32"/>
        <item x="45"/>
        <item x="175"/>
        <item x="152"/>
        <item x="273"/>
        <item x="202"/>
        <item x="403"/>
        <item x="113"/>
        <item x="341"/>
        <item x="179"/>
        <item x="303"/>
        <item x="267"/>
        <item x="401"/>
        <item x="365"/>
        <item x="454"/>
        <item x="77"/>
        <item x="165"/>
        <item x="140"/>
        <item x="67"/>
        <item x="93"/>
        <item x="278"/>
        <item x="492"/>
        <item x="100"/>
        <item x="81"/>
        <item x="145"/>
        <item x="262"/>
        <item x="323"/>
        <item x="223"/>
        <item x="330"/>
        <item x="334"/>
        <item x="489"/>
        <item x="11"/>
        <item x="195"/>
        <item x="464"/>
        <item x="39"/>
        <item x="23"/>
        <item x="225"/>
        <item x="53"/>
        <item x="272"/>
        <item x="138"/>
        <item x="133"/>
        <item x="356"/>
        <item x="209"/>
        <item x="431"/>
        <item x="234"/>
        <item x="405"/>
        <item x="85"/>
        <item x="94"/>
        <item x="444"/>
        <item x="276"/>
        <item x="106"/>
        <item x="192"/>
        <item x="56"/>
        <item x="184"/>
        <item x="120"/>
        <item x="352"/>
        <item x="148"/>
        <item x="90"/>
        <item x="386"/>
        <item x="466"/>
        <item x="189"/>
        <item x="91"/>
        <item x="193"/>
        <item x="417"/>
        <item x="153"/>
        <item x="52"/>
        <item x="429"/>
        <item x="25"/>
        <item x="60"/>
        <item x="458"/>
        <item x="264"/>
        <item x="284"/>
        <item x="497"/>
        <item x="332"/>
        <item x="385"/>
        <item x="50"/>
        <item x="75"/>
        <item x="144"/>
        <item x="194"/>
        <item x="116"/>
        <item x="1"/>
        <item x="345"/>
        <item x="479"/>
        <item x="105"/>
        <item x="19"/>
        <item x="432"/>
        <item x="418"/>
        <item x="452"/>
        <item x="472"/>
        <item x="268"/>
        <item x="433"/>
        <item x="434"/>
        <item x="246"/>
        <item x="412"/>
        <item x="201"/>
        <item x="161"/>
        <item x="359"/>
        <item x="213"/>
        <item x="15"/>
        <item x="404"/>
        <item x="170"/>
        <item x="488"/>
        <item x="227"/>
        <item x="110"/>
        <item x="375"/>
        <item x="43"/>
        <item x="282"/>
        <item x="228"/>
        <item x="177"/>
        <item x="306"/>
        <item x="14"/>
        <item x="253"/>
        <item x="27"/>
        <item x="468"/>
        <item x="129"/>
        <item x="298"/>
        <item x="355"/>
        <item x="346"/>
        <item x="420"/>
        <item x="313"/>
        <item x="447"/>
        <item x="4"/>
        <item x="35"/>
        <item x="186"/>
        <item x="448"/>
        <item x="381"/>
        <item x="21"/>
        <item x="245"/>
        <item x="336"/>
        <item x="402"/>
        <item x="230"/>
        <item x="143"/>
        <item x="34"/>
        <item x="137"/>
        <item x="74"/>
        <item x="86"/>
        <item x="48"/>
        <item x="467"/>
        <item x="66"/>
        <item x="122"/>
        <item x="366"/>
        <item x="155"/>
        <item x="36"/>
        <item x="199"/>
        <item x="319"/>
        <item x="364"/>
        <item x="117"/>
        <item x="495"/>
        <item x="428"/>
        <item x="324"/>
        <item x="275"/>
        <item x="241"/>
        <item x="6"/>
        <item x="131"/>
        <item x="318"/>
        <item x="9"/>
        <item x="480"/>
        <item x="338"/>
        <item x="197"/>
        <item x="181"/>
        <item x="419"/>
        <item x="171"/>
        <item x="317"/>
        <item x="347"/>
        <item x="413"/>
        <item x="222"/>
        <item x="269"/>
        <item x="214"/>
        <item x="451"/>
        <item x="453"/>
        <item x="394"/>
        <item x="82"/>
        <item x="99"/>
        <item x="18"/>
        <item x="353"/>
        <item x="409"/>
        <item x="395"/>
        <item x="286"/>
        <item x="158"/>
        <item x="486"/>
        <item x="490"/>
        <item x="172"/>
        <item x="261"/>
        <item x="315"/>
        <item x="42"/>
        <item x="76"/>
        <item x="498"/>
        <item x="92"/>
        <item x="326"/>
        <item x="340"/>
        <item x="469"/>
        <item x="374"/>
        <item x="61"/>
        <item x="163"/>
        <item x="476"/>
        <item x="344"/>
        <item x="243"/>
        <item x="393"/>
        <item x="26"/>
        <item x="70"/>
        <item x="147"/>
        <item x="321"/>
        <item x="481"/>
        <item x="263"/>
        <item x="233"/>
        <item x="483"/>
        <item x="301"/>
        <item x="421"/>
        <item x="248"/>
        <item x="357"/>
        <item x="436"/>
        <item x="159"/>
        <item x="342"/>
        <item x="103"/>
        <item x="178"/>
        <item x="55"/>
        <item x="408"/>
        <item x="46"/>
        <item x="290"/>
        <item x="203"/>
        <item x="37"/>
        <item x="285"/>
        <item x="383"/>
        <item x="255"/>
        <item x="218"/>
        <item x="196"/>
        <item x="64"/>
        <item x="231"/>
        <item x="156"/>
        <item x="325"/>
        <item x="8"/>
        <item x="224"/>
        <item x="115"/>
        <item x="397"/>
        <item x="473"/>
        <item x="256"/>
        <item x="350"/>
        <item x="132"/>
        <item x="456"/>
        <item x="41"/>
        <item x="31"/>
        <item x="102"/>
        <item x="29"/>
        <item x="112"/>
        <item x="221"/>
        <item x="210"/>
        <item x="204"/>
        <item x="134"/>
        <item x="174"/>
        <item x="339"/>
        <item x="388"/>
        <item x="327"/>
        <item x="151"/>
        <item x="17"/>
        <item x="455"/>
        <item x="10"/>
        <item x="337"/>
        <item x="391"/>
        <item x="58"/>
        <item x="309"/>
        <item x="485"/>
        <item x="73"/>
        <item x="496"/>
        <item x="88"/>
        <item x="399"/>
        <item x="208"/>
        <item x="289"/>
        <item x="407"/>
        <item x="380"/>
        <item x="459"/>
        <item x="126"/>
        <item x="127"/>
        <item x="109"/>
        <item x="465"/>
        <item x="435"/>
        <item x="98"/>
        <item x="111"/>
        <item x="180"/>
        <item x="308"/>
        <item x="389"/>
        <item x="392"/>
        <item x="236"/>
        <item x="482"/>
        <item x="121"/>
        <item x="427"/>
        <item x="28"/>
        <item x="305"/>
        <item x="97"/>
        <item x="265"/>
        <item x="367"/>
        <item x="104"/>
        <item x="198"/>
        <item x="442"/>
        <item x="406"/>
        <item t="default"/>
      </items>
    </pivotField>
    <pivotField compact="0" showAll="0">
      <items count="6">
        <item x="2"/>
        <item x="1"/>
        <item x="0"/>
        <item x="3"/>
        <item x="4"/>
        <item t="default"/>
      </items>
    </pivotField>
    <pivotField compact="0" showAll="0">
      <items count="26">
        <item x="14"/>
        <item x="6"/>
        <item x="3"/>
        <item x="10"/>
        <item x="16"/>
        <item x="9"/>
        <item x="20"/>
        <item x="12"/>
        <item x="1"/>
        <item x="4"/>
        <item x="21"/>
        <item x="13"/>
        <item x="18"/>
        <item x="15"/>
        <item x="7"/>
        <item x="17"/>
        <item x="23"/>
        <item x="24"/>
        <item x="0"/>
        <item x="2"/>
        <item x="19"/>
        <item x="22"/>
        <item x="8"/>
        <item x="5"/>
        <item x="11"/>
        <item t="default"/>
      </items>
    </pivotField>
    <pivotField compact="0" numFmtId="180" showAll="0">
      <items count="390">
        <item x="41"/>
        <item x="22"/>
        <item x="32"/>
        <item x="184"/>
        <item x="207"/>
        <item x="53"/>
        <item x="93"/>
        <item x="40"/>
        <item x="54"/>
        <item x="165"/>
        <item x="128"/>
        <item x="120"/>
        <item x="166"/>
        <item x="106"/>
        <item x="25"/>
        <item x="188"/>
        <item x="85"/>
        <item x="70"/>
        <item x="21"/>
        <item x="83"/>
        <item x="175"/>
        <item x="179"/>
        <item x="129"/>
        <item x="178"/>
        <item x="84"/>
        <item x="151"/>
        <item x="15"/>
        <item x="90"/>
        <item x="104"/>
        <item x="161"/>
        <item x="59"/>
        <item x="138"/>
        <item x="55"/>
        <item x="118"/>
        <item x="117"/>
        <item x="78"/>
        <item x="48"/>
        <item x="119"/>
        <item x="11"/>
        <item x="14"/>
        <item x="6"/>
        <item x="199"/>
        <item x="135"/>
        <item x="145"/>
        <item x="95"/>
        <item x="47"/>
        <item x="164"/>
        <item x="134"/>
        <item x="65"/>
        <item x="125"/>
        <item x="170"/>
        <item x="169"/>
        <item x="186"/>
        <item x="58"/>
        <item x="88"/>
        <item x="149"/>
        <item x="35"/>
        <item x="197"/>
        <item x="67"/>
        <item x="191"/>
        <item x="173"/>
        <item x="91"/>
        <item x="123"/>
        <item x="205"/>
        <item x="79"/>
        <item x="198"/>
        <item x="171"/>
        <item x="202"/>
        <item x="30"/>
        <item x="162"/>
        <item x="111"/>
        <item x="156"/>
        <item x="8"/>
        <item x="0"/>
        <item x="36"/>
        <item x="3"/>
        <item x="113"/>
        <item x="68"/>
        <item x="64"/>
        <item x="81"/>
        <item x="142"/>
        <item x="157"/>
        <item x="172"/>
        <item x="9"/>
        <item x="50"/>
        <item x="114"/>
        <item x="73"/>
        <item x="23"/>
        <item x="109"/>
        <item x="154"/>
        <item x="137"/>
        <item x="115"/>
        <item x="110"/>
        <item x="196"/>
        <item x="63"/>
        <item x="5"/>
        <item x="201"/>
        <item x="139"/>
        <item x="56"/>
        <item x="102"/>
        <item x="16"/>
        <item x="163"/>
        <item x="180"/>
        <item x="12"/>
        <item x="176"/>
        <item x="116"/>
        <item x="92"/>
        <item x="46"/>
        <item x="74"/>
        <item x="86"/>
        <item x="168"/>
        <item x="101"/>
        <item x="136"/>
        <item x="121"/>
        <item x="19"/>
        <item x="98"/>
        <item x="39"/>
        <item x="60"/>
        <item x="51"/>
        <item x="71"/>
        <item x="194"/>
        <item x="37"/>
        <item x="155"/>
        <item x="49"/>
        <item x="133"/>
        <item x="89"/>
        <item x="45"/>
        <item x="203"/>
        <item x="208"/>
        <item x="24"/>
        <item x="82"/>
        <item x="62"/>
        <item x="26"/>
        <item x="17"/>
        <item x="66"/>
        <item x="153"/>
        <item x="107"/>
        <item x="124"/>
        <item x="72"/>
        <item x="29"/>
        <item x="33"/>
        <item x="200"/>
        <item x="96"/>
        <item x="44"/>
        <item x="144"/>
        <item x="108"/>
        <item x="160"/>
        <item x="152"/>
        <item x="4"/>
        <item x="159"/>
        <item x="28"/>
        <item x="190"/>
        <item x="140"/>
        <item x="80"/>
        <item x="42"/>
        <item x="61"/>
        <item x="147"/>
        <item x="131"/>
        <item x="31"/>
        <item x="18"/>
        <item x="193"/>
        <item x="57"/>
        <item x="126"/>
        <item x="143"/>
        <item x="150"/>
        <item x="2"/>
        <item x="1"/>
        <item x="204"/>
        <item x="177"/>
        <item x="94"/>
        <item x="103"/>
        <item x="141"/>
        <item x="100"/>
        <item x="99"/>
        <item x="146"/>
        <item x="132"/>
        <item x="130"/>
        <item x="192"/>
        <item x="187"/>
        <item x="77"/>
        <item x="87"/>
        <item x="181"/>
        <item x="7"/>
        <item x="183"/>
        <item x="158"/>
        <item x="122"/>
        <item x="112"/>
        <item x="10"/>
        <item x="76"/>
        <item x="97"/>
        <item x="27"/>
        <item x="52"/>
        <item x="195"/>
        <item x="34"/>
        <item x="20"/>
        <item x="167"/>
        <item x="43"/>
        <item x="206"/>
        <item x="13"/>
        <item x="127"/>
        <item x="69"/>
        <item x="38"/>
        <item x="182"/>
        <item x="75"/>
        <item x="185"/>
        <item x="174"/>
        <item x="105"/>
        <item x="189"/>
        <item x="148"/>
        <item x="347"/>
        <item x="289"/>
        <item x="358"/>
        <item x="318"/>
        <item x="211"/>
        <item x="332"/>
        <item x="359"/>
        <item x="276"/>
        <item x="290"/>
        <item x="282"/>
        <item x="337"/>
        <item x="339"/>
        <item x="360"/>
        <item x="335"/>
        <item x="315"/>
        <item x="346"/>
        <item x="210"/>
        <item x="356"/>
        <item x="258"/>
        <item x="312"/>
        <item x="309"/>
        <item x="278"/>
        <item x="308"/>
        <item x="257"/>
        <item x="273"/>
        <item x="252"/>
        <item x="271"/>
        <item x="373"/>
        <item x="296"/>
        <item x="298"/>
        <item x="243"/>
        <item x="376"/>
        <item x="387"/>
        <item x="369"/>
        <item x="324"/>
        <item x="286"/>
        <item x="310"/>
        <item x="235"/>
        <item x="220"/>
        <item x="382"/>
        <item x="292"/>
        <item x="256"/>
        <item x="363"/>
        <item x="338"/>
        <item x="284"/>
        <item x="321"/>
        <item x="330"/>
        <item x="357"/>
        <item x="250"/>
        <item x="388"/>
        <item x="381"/>
        <item x="297"/>
        <item x="368"/>
        <item x="244"/>
        <item x="325"/>
        <item x="259"/>
        <item x="231"/>
        <item x="234"/>
        <item x="380"/>
        <item x="279"/>
        <item x="327"/>
        <item x="341"/>
        <item x="314"/>
        <item x="287"/>
        <item x="240"/>
        <item x="333"/>
        <item x="295"/>
        <item x="385"/>
        <item x="269"/>
        <item x="224"/>
        <item x="317"/>
        <item x="365"/>
        <item x="354"/>
        <item x="334"/>
        <item x="213"/>
        <item x="263"/>
        <item x="253"/>
        <item x="212"/>
        <item x="328"/>
        <item x="349"/>
        <item x="215"/>
        <item x="270"/>
        <item x="366"/>
        <item x="209"/>
        <item x="221"/>
        <item x="246"/>
        <item x="241"/>
        <item x="219"/>
        <item x="300"/>
        <item x="225"/>
        <item x="281"/>
        <item x="364"/>
        <item x="306"/>
        <item x="274"/>
        <item x="302"/>
        <item x="218"/>
        <item x="304"/>
        <item x="226"/>
        <item x="379"/>
        <item x="261"/>
        <item x="288"/>
        <item x="313"/>
        <item x="254"/>
        <item x="227"/>
        <item x="329"/>
        <item x="323"/>
        <item x="223"/>
        <item x="237"/>
        <item x="351"/>
        <item x="238"/>
        <item x="214"/>
        <item x="264"/>
        <item x="322"/>
        <item x="232"/>
        <item x="378"/>
        <item x="260"/>
        <item x="266"/>
        <item x="377"/>
        <item x="305"/>
        <item x="293"/>
        <item x="216"/>
        <item x="374"/>
        <item x="272"/>
        <item x="303"/>
        <item x="248"/>
        <item x="343"/>
        <item x="267"/>
        <item x="361"/>
        <item x="355"/>
        <item x="331"/>
        <item x="383"/>
        <item x="249"/>
        <item x="342"/>
        <item x="285"/>
        <item x="316"/>
        <item x="301"/>
        <item x="320"/>
        <item x="262"/>
        <item x="268"/>
        <item x="386"/>
        <item x="370"/>
        <item x="245"/>
        <item x="344"/>
        <item x="291"/>
        <item x="336"/>
        <item x="236"/>
        <item x="255"/>
        <item x="352"/>
        <item x="280"/>
        <item x="275"/>
        <item x="345"/>
        <item x="353"/>
        <item x="247"/>
        <item x="326"/>
        <item x="372"/>
        <item x="362"/>
        <item x="299"/>
        <item x="307"/>
        <item x="294"/>
        <item x="265"/>
        <item x="222"/>
        <item x="371"/>
        <item x="348"/>
        <item x="242"/>
        <item x="277"/>
        <item x="319"/>
        <item x="217"/>
        <item x="375"/>
        <item x="239"/>
        <item x="384"/>
        <item x="233"/>
        <item x="230"/>
        <item x="350"/>
        <item x="229"/>
        <item x="228"/>
        <item x="367"/>
        <item x="251"/>
        <item x="340"/>
        <item x="311"/>
        <item x="283"/>
        <item t="default"/>
      </items>
    </pivotField>
    <pivotField compact="0" numFmtId="180" showAll="0">
      <items count="392">
        <item x="31"/>
        <item x="207"/>
        <item x="55"/>
        <item x="22"/>
        <item x="95"/>
        <item x="43"/>
        <item x="122"/>
        <item x="166"/>
        <item x="56"/>
        <item x="132"/>
        <item x="86"/>
        <item x="25"/>
        <item x="84"/>
        <item x="191"/>
        <item x="21"/>
        <item x="96"/>
        <item x="70"/>
        <item x="134"/>
        <item x="177"/>
        <item x="174"/>
        <item x="85"/>
        <item x="35"/>
        <item x="92"/>
        <item x="15"/>
        <item x="109"/>
        <item x="155"/>
        <item x="163"/>
        <item x="120"/>
        <item x="50"/>
        <item x="57"/>
        <item x="144"/>
        <item x="121"/>
        <item x="89"/>
        <item x="194"/>
        <item x="77"/>
        <item x="102"/>
        <item x="206"/>
        <item x="123"/>
        <item x="12"/>
        <item x="150"/>
        <item x="33"/>
        <item x="6"/>
        <item x="142"/>
        <item x="169"/>
        <item x="141"/>
        <item x="165"/>
        <item x="60"/>
        <item x="130"/>
        <item x="66"/>
        <item x="196"/>
        <item x="168"/>
        <item x="183"/>
        <item x="90"/>
        <item x="67"/>
        <item x="59"/>
        <item x="153"/>
        <item x="195"/>
        <item x="36"/>
        <item x="126"/>
        <item x="197"/>
        <item x="201"/>
        <item x="78"/>
        <item x="205"/>
        <item x="171"/>
        <item x="170"/>
        <item x="29"/>
        <item x="161"/>
        <item x="8"/>
        <item x="112"/>
        <item x="0"/>
        <item x="37"/>
        <item x="65"/>
        <item x="3"/>
        <item x="52"/>
        <item x="73"/>
        <item x="133"/>
        <item x="129"/>
        <item x="182"/>
        <item x="127"/>
        <item x="175"/>
        <item x="68"/>
        <item x="80"/>
        <item x="64"/>
        <item x="147"/>
        <item x="53"/>
        <item x="156"/>
        <item x="117"/>
        <item x="63"/>
        <item x="158"/>
        <item x="9"/>
        <item x="110"/>
        <item x="143"/>
        <item x="192"/>
        <item x="23"/>
        <item x="118"/>
        <item x="111"/>
        <item x="11"/>
        <item x="5"/>
        <item x="93"/>
        <item x="62"/>
        <item x="184"/>
        <item x="58"/>
        <item x="145"/>
        <item x="138"/>
        <item x="200"/>
        <item x="16"/>
        <item x="208"/>
        <item x="42"/>
        <item x="179"/>
        <item x="176"/>
        <item x="94"/>
        <item x="185"/>
        <item x="13"/>
        <item x="49"/>
        <item x="119"/>
        <item x="74"/>
        <item x="107"/>
        <item x="189"/>
        <item x="101"/>
        <item x="167"/>
        <item x="140"/>
        <item x="87"/>
        <item x="172"/>
        <item x="124"/>
        <item x="40"/>
        <item x="44"/>
        <item x="19"/>
        <item x="71"/>
        <item x="159"/>
        <item x="38"/>
        <item x="54"/>
        <item x="51"/>
        <item x="160"/>
        <item x="24"/>
        <item x="48"/>
        <item x="81"/>
        <item x="91"/>
        <item x="82"/>
        <item x="204"/>
        <item x="115"/>
        <item x="61"/>
        <item x="17"/>
        <item x="26"/>
        <item x="116"/>
        <item x="32"/>
        <item x="128"/>
        <item x="108"/>
        <item x="72"/>
        <item x="47"/>
        <item x="98"/>
        <item x="157"/>
        <item x="28"/>
        <item x="135"/>
        <item x="146"/>
        <item x="45"/>
        <item x="79"/>
        <item x="4"/>
        <item x="105"/>
        <item x="30"/>
        <item x="18"/>
        <item x="164"/>
        <item x="136"/>
        <item x="186"/>
        <item x="106"/>
        <item x="190"/>
        <item x="188"/>
        <item x="154"/>
        <item x="1"/>
        <item x="148"/>
        <item x="2"/>
        <item x="97"/>
        <item x="198"/>
        <item x="100"/>
        <item x="178"/>
        <item x="137"/>
        <item x="76"/>
        <item x="151"/>
        <item x="139"/>
        <item x="88"/>
        <item x="103"/>
        <item x="202"/>
        <item x="113"/>
        <item x="114"/>
        <item x="162"/>
        <item x="7"/>
        <item x="125"/>
        <item x="149"/>
        <item x="181"/>
        <item x="99"/>
        <item x="10"/>
        <item x="27"/>
        <item x="20"/>
        <item x="193"/>
        <item x="75"/>
        <item x="34"/>
        <item x="131"/>
        <item x="46"/>
        <item x="83"/>
        <item x="14"/>
        <item x="39"/>
        <item x="41"/>
        <item x="180"/>
        <item x="69"/>
        <item x="203"/>
        <item x="199"/>
        <item x="187"/>
        <item x="104"/>
        <item x="173"/>
        <item x="364"/>
        <item x="350"/>
        <item x="291"/>
        <item x="319"/>
        <item x="152"/>
        <item x="215"/>
        <item x="335"/>
        <item x="211"/>
        <item x="366"/>
        <item x="365"/>
        <item x="282"/>
        <item x="302"/>
        <item x="340"/>
        <item x="341"/>
        <item x="374"/>
        <item x="292"/>
        <item x="373"/>
        <item x="210"/>
        <item x="368"/>
        <item x="257"/>
        <item x="313"/>
        <item x="310"/>
        <item x="279"/>
        <item x="277"/>
        <item x="258"/>
        <item x="351"/>
        <item x="272"/>
        <item x="296"/>
        <item x="242"/>
        <item x="322"/>
        <item x="384"/>
        <item x="274"/>
        <item x="309"/>
        <item x="359"/>
        <item x="299"/>
        <item x="311"/>
        <item x="349"/>
        <item x="288"/>
        <item x="325"/>
        <item x="220"/>
        <item x="234"/>
        <item x="293"/>
        <item x="375"/>
        <item x="387"/>
        <item x="298"/>
        <item x="255"/>
        <item x="286"/>
        <item x="327"/>
        <item x="249"/>
        <item x="360"/>
        <item x="361"/>
        <item x="297"/>
        <item x="326"/>
        <item x="231"/>
        <item x="243"/>
        <item x="331"/>
        <item x="233"/>
        <item x="278"/>
        <item x="362"/>
        <item x="329"/>
        <item x="239"/>
        <item x="343"/>
        <item x="256"/>
        <item x="289"/>
        <item x="295"/>
        <item x="315"/>
        <item x="336"/>
        <item x="270"/>
        <item x="389"/>
        <item x="382"/>
        <item x="224"/>
        <item x="338"/>
        <item x="357"/>
        <item x="318"/>
        <item x="377"/>
        <item x="262"/>
        <item x="370"/>
        <item x="213"/>
        <item x="244"/>
        <item x="251"/>
        <item x="330"/>
        <item x="212"/>
        <item x="271"/>
        <item x="221"/>
        <item x="209"/>
        <item x="333"/>
        <item x="219"/>
        <item x="240"/>
        <item x="312"/>
        <item x="337"/>
        <item x="225"/>
        <item x="323"/>
        <item x="281"/>
        <item x="376"/>
        <item x="218"/>
        <item x="307"/>
        <item x="303"/>
        <item x="347"/>
        <item x="386"/>
        <item x="226"/>
        <item x="314"/>
        <item x="260"/>
        <item x="305"/>
        <item x="254"/>
        <item x="290"/>
        <item x="252"/>
        <item x="227"/>
        <item x="378"/>
        <item x="332"/>
        <item x="324"/>
        <item x="223"/>
        <item x="284"/>
        <item x="236"/>
        <item x="264"/>
        <item x="214"/>
        <item x="237"/>
        <item x="283"/>
        <item x="232"/>
        <item x="385"/>
        <item x="266"/>
        <item x="259"/>
        <item x="306"/>
        <item x="390"/>
        <item x="273"/>
        <item x="381"/>
        <item x="304"/>
        <item x="345"/>
        <item x="379"/>
        <item x="216"/>
        <item x="247"/>
        <item x="367"/>
        <item x="358"/>
        <item x="248"/>
        <item x="267"/>
        <item x="334"/>
        <item x="352"/>
        <item x="328"/>
        <item x="344"/>
        <item x="317"/>
        <item x="287"/>
        <item x="363"/>
        <item x="301"/>
        <item x="261"/>
        <item x="346"/>
        <item x="245"/>
        <item x="268"/>
        <item x="339"/>
        <item x="235"/>
        <item x="253"/>
        <item x="275"/>
        <item x="355"/>
        <item x="369"/>
        <item x="356"/>
        <item x="348"/>
        <item x="380"/>
        <item x="246"/>
        <item x="371"/>
        <item x="308"/>
        <item x="300"/>
        <item x="222"/>
        <item x="294"/>
        <item x="265"/>
        <item x="372"/>
        <item x="276"/>
        <item x="241"/>
        <item x="321"/>
        <item x="353"/>
        <item x="280"/>
        <item x="383"/>
        <item x="238"/>
        <item x="320"/>
        <item x="217"/>
        <item x="354"/>
        <item x="388"/>
        <item x="250"/>
        <item x="269"/>
        <item x="342"/>
        <item x="228"/>
        <item x="229"/>
        <item x="230"/>
        <item x="316"/>
        <item x="285"/>
        <item x="263"/>
        <item t="default"/>
      </items>
    </pivotField>
    <pivotField compact="0" showAll="0">
      <items count="11">
        <item x="9"/>
        <item x="4"/>
        <item x="3"/>
        <item x="0"/>
        <item x="2"/>
        <item x="6"/>
        <item x="1"/>
        <item x="8"/>
        <item x="7"/>
        <item x="5"/>
        <item t="default"/>
      </items>
    </pivotField>
    <pivotField compact="0" numFmtId="182" showAll="0">
      <items count="405">
        <item x="231"/>
        <item x="141"/>
        <item x="15"/>
        <item x="246"/>
        <item x="202"/>
        <item x="143"/>
        <item x="22"/>
        <item x="117"/>
        <item x="56"/>
        <item x="1"/>
        <item x="188"/>
        <item x="391"/>
        <item x="341"/>
        <item x="267"/>
        <item x="303"/>
        <item x="41"/>
        <item x="243"/>
        <item x="196"/>
        <item x="230"/>
        <item x="191"/>
        <item x="275"/>
        <item x="58"/>
        <item x="71"/>
        <item x="343"/>
        <item x="398"/>
        <item x="249"/>
        <item x="109"/>
        <item x="112"/>
        <item x="233"/>
        <item x="119"/>
        <item x="392"/>
        <item x="342"/>
        <item x="123"/>
        <item x="54"/>
        <item x="55"/>
        <item x="57"/>
        <item x="120"/>
        <item x="19"/>
        <item x="384"/>
        <item x="321"/>
        <item x="133"/>
        <item x="110"/>
        <item x="307"/>
        <item x="106"/>
        <item x="18"/>
        <item x="219"/>
        <item x="274"/>
        <item x="320"/>
        <item x="300"/>
        <item x="241"/>
        <item x="144"/>
        <item x="269"/>
        <item x="11"/>
        <item x="395"/>
        <item x="98"/>
        <item x="159"/>
        <item x="389"/>
        <item x="50"/>
        <item x="386"/>
        <item x="355"/>
        <item x="209"/>
        <item x="28"/>
        <item x="37"/>
        <item x="30"/>
        <item x="397"/>
        <item x="291"/>
        <item x="240"/>
        <item x="266"/>
        <item x="326"/>
        <item x="256"/>
        <item x="281"/>
        <item x="125"/>
        <item x="122"/>
        <item x="135"/>
        <item x="25"/>
        <item x="353"/>
        <item x="102"/>
        <item x="5"/>
        <item x="377"/>
        <item x="59"/>
        <item x="313"/>
        <item x="145"/>
        <item x="382"/>
        <item x="103"/>
        <item x="27"/>
        <item x="3"/>
        <item x="8"/>
        <item x="286"/>
        <item x="0"/>
        <item x="153"/>
        <item x="232"/>
        <item x="76"/>
        <item x="329"/>
        <item x="378"/>
        <item x="190"/>
        <item x="305"/>
        <item x="381"/>
        <item x="215"/>
        <item x="172"/>
        <item x="336"/>
        <item x="308"/>
        <item x="253"/>
        <item x="79"/>
        <item x="212"/>
        <item x="72"/>
        <item x="358"/>
        <item x="242"/>
        <item x="199"/>
        <item x="217"/>
        <item x="252"/>
        <item x="150"/>
        <item x="310"/>
        <item x="75"/>
        <item x="400"/>
        <item x="9"/>
        <item x="270"/>
        <item x="327"/>
        <item x="68"/>
        <item x="298"/>
        <item x="148"/>
        <item x="278"/>
        <item x="104"/>
        <item x="170"/>
        <item x="82"/>
        <item x="214"/>
        <item x="325"/>
        <item x="369"/>
        <item x="346"/>
        <item x="36"/>
        <item x="192"/>
        <item x="107"/>
        <item x="351"/>
        <item x="335"/>
        <item x="396"/>
        <item x="74"/>
        <item x="402"/>
        <item x="284"/>
        <item x="95"/>
        <item x="127"/>
        <item x="85"/>
        <item x="261"/>
        <item x="111"/>
        <item x="235"/>
        <item x="32"/>
        <item x="138"/>
        <item x="81"/>
        <item x="126"/>
        <item x="331"/>
        <item x="164"/>
        <item x="312"/>
        <item x="198"/>
        <item x="173"/>
        <item x="48"/>
        <item x="165"/>
        <item x="229"/>
        <item x="89"/>
        <item x="309"/>
        <item x="171"/>
        <item x="319"/>
        <item x="115"/>
        <item x="332"/>
        <item x="6"/>
        <item x="288"/>
        <item x="93"/>
        <item x="70"/>
        <item x="403"/>
        <item x="161"/>
        <item x="276"/>
        <item x="182"/>
        <item x="401"/>
        <item x="90"/>
        <item x="86"/>
        <item x="282"/>
        <item x="268"/>
        <item x="323"/>
        <item x="186"/>
        <item x="121"/>
        <item x="10"/>
        <item x="228"/>
        <item x="370"/>
        <item x="364"/>
        <item x="163"/>
        <item x="181"/>
        <item x="114"/>
        <item x="272"/>
        <item x="271"/>
        <item x="367"/>
        <item x="334"/>
        <item x="390"/>
        <item x="295"/>
        <item x="156"/>
        <item x="318"/>
        <item x="21"/>
        <item x="189"/>
        <item x="213"/>
        <item x="314"/>
        <item x="92"/>
        <item x="277"/>
        <item x="292"/>
        <item x="160"/>
        <item x="340"/>
        <item x="296"/>
        <item x="201"/>
        <item x="383"/>
        <item x="83"/>
        <item x="51"/>
        <item x="290"/>
        <item x="13"/>
        <item x="100"/>
        <item x="129"/>
        <item x="359"/>
        <item x="260"/>
        <item x="289"/>
        <item x="294"/>
        <item x="223"/>
        <item x="108"/>
        <item x="34"/>
        <item x="78"/>
        <item x="279"/>
        <item x="245"/>
        <item x="306"/>
        <item x="130"/>
        <item x="38"/>
        <item x="263"/>
        <item x="47"/>
        <item x="24"/>
        <item x="66"/>
        <item x="328"/>
        <item x="142"/>
        <item x="67"/>
        <item x="7"/>
        <item x="140"/>
        <item x="347"/>
        <item x="17"/>
        <item x="316"/>
        <item x="285"/>
        <item x="225"/>
        <item x="216"/>
        <item x="40"/>
        <item x="280"/>
        <item x="224"/>
        <item x="394"/>
        <item x="113"/>
        <item x="168"/>
        <item x="333"/>
        <item x="178"/>
        <item x="373"/>
        <item x="116"/>
        <item x="73"/>
        <item x="167"/>
        <item x="87"/>
        <item x="248"/>
        <item x="302"/>
        <item x="255"/>
        <item x="354"/>
        <item x="80"/>
        <item x="372"/>
        <item x="62"/>
        <item x="31"/>
        <item x="147"/>
        <item x="61"/>
        <item x="236"/>
        <item x="187"/>
        <item x="322"/>
        <item x="33"/>
        <item x="304"/>
        <item x="84"/>
        <item x="91"/>
        <item x="64"/>
        <item x="360"/>
        <item x="237"/>
        <item x="158"/>
        <item x="374"/>
        <item x="128"/>
        <item x="174"/>
        <item x="352"/>
        <item x="222"/>
        <item x="205"/>
        <item x="337"/>
        <item x="105"/>
        <item x="330"/>
        <item x="362"/>
        <item x="42"/>
        <item x="52"/>
        <item x="60"/>
        <item x="99"/>
        <item x="218"/>
        <item x="155"/>
        <item x="94"/>
        <item x="101"/>
        <item x="259"/>
        <item x="226"/>
        <item x="180"/>
        <item x="151"/>
        <item x="139"/>
        <item x="344"/>
        <item x="368"/>
        <item x="195"/>
        <item x="297"/>
        <item x="39"/>
        <item x="339"/>
        <item x="23"/>
        <item x="132"/>
        <item x="375"/>
        <item x="287"/>
        <item x="184"/>
        <item x="388"/>
        <item x="157"/>
        <item x="88"/>
        <item x="193"/>
        <item x="211"/>
        <item x="124"/>
        <item x="177"/>
        <item x="69"/>
        <item x="185"/>
        <item x="376"/>
        <item x="29"/>
        <item x="14"/>
        <item x="53"/>
        <item x="262"/>
        <item x="293"/>
        <item x="183"/>
        <item x="238"/>
        <item x="239"/>
        <item x="264"/>
        <item x="311"/>
        <item x="208"/>
        <item x="131"/>
        <item x="350"/>
        <item x="363"/>
        <item x="63"/>
        <item x="210"/>
        <item x="97"/>
        <item x="207"/>
        <item x="12"/>
        <item x="166"/>
        <item x="387"/>
        <item x="203"/>
        <item x="2"/>
        <item x="220"/>
        <item x="136"/>
        <item x="379"/>
        <item x="154"/>
        <item x="162"/>
        <item x="251"/>
        <item x="380"/>
        <item x="254"/>
        <item x="35"/>
        <item x="26"/>
        <item x="273"/>
        <item x="16"/>
        <item x="200"/>
        <item x="324"/>
        <item x="399"/>
        <item x="43"/>
        <item x="393"/>
        <item x="146"/>
        <item x="317"/>
        <item x="227"/>
        <item x="371"/>
        <item x="137"/>
        <item x="134"/>
        <item x="44"/>
        <item x="361"/>
        <item x="385"/>
        <item x="49"/>
        <item x="345"/>
        <item x="283"/>
        <item x="234"/>
        <item x="152"/>
        <item x="348"/>
        <item x="96"/>
        <item x="169"/>
        <item x="175"/>
        <item x="258"/>
        <item x="299"/>
        <item x="365"/>
        <item x="244"/>
        <item x="118"/>
        <item x="4"/>
        <item x="77"/>
        <item x="45"/>
        <item x="356"/>
        <item x="357"/>
        <item x="20"/>
        <item x="197"/>
        <item x="301"/>
        <item x="176"/>
        <item x="257"/>
        <item x="265"/>
        <item x="250"/>
        <item x="349"/>
        <item x="46"/>
        <item x="315"/>
        <item x="247"/>
        <item x="221"/>
        <item x="149"/>
        <item x="179"/>
        <item x="194"/>
        <item x="204"/>
        <item x="338"/>
        <item x="206"/>
        <item x="366"/>
        <item x="65"/>
        <item t="default"/>
      </items>
    </pivotField>
    <pivotField compact="0" showAll="0">
      <items count="3">
        <item x="0"/>
        <item x="1"/>
        <item t="default"/>
      </items>
    </pivotField>
    <pivotField axis="axisRow" compact="0" showAll="0">
      <items count="8">
        <item x="6"/>
        <item x="0"/>
        <item x="5"/>
        <item x="2"/>
        <item x="3"/>
        <item x="1"/>
        <item x="4"/>
        <item t="default"/>
      </items>
    </pivotField>
    <pivotField compact="0" showAll="0">
      <items count="5">
        <item x="3"/>
        <item x="2"/>
        <item x="1"/>
        <item x="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13">
        <item x="10"/>
        <item x="7"/>
        <item x="3"/>
        <item x="11"/>
        <item x="0"/>
        <item x="5"/>
        <item x="2"/>
        <item x="9"/>
        <item x="8"/>
        <item x="1"/>
        <item x="4"/>
        <item x="6"/>
        <item t="default"/>
      </items>
    </pivotField>
    <pivotField compact="0" showAll="0">
      <items count="8">
        <item x="4"/>
        <item x="0"/>
        <item x="1"/>
        <item x="2"/>
        <item x="3"/>
        <item x="6"/>
        <item x="5"/>
        <item t="default"/>
      </items>
    </pivotField>
    <pivotField compact="0" showAll="0">
      <items count="21">
        <item x="18"/>
        <item x="19"/>
        <item x="8"/>
        <item x="0"/>
        <item x="3"/>
        <item x="1"/>
        <item x="12"/>
        <item x="10"/>
        <item x="7"/>
        <item x="2"/>
        <item x="11"/>
        <item x="5"/>
        <item x="13"/>
        <item x="9"/>
        <item x="6"/>
        <item x="4"/>
        <item x="15"/>
        <item x="16"/>
        <item x="14"/>
        <item x="17"/>
        <item t="default"/>
      </items>
    </pivotField>
    <pivotField compact="0" showAll="0">
      <items count="510">
        <item x="39"/>
        <item x="436"/>
        <item x="456"/>
        <item x="490"/>
        <item x="74"/>
        <item x="258"/>
        <item x="487"/>
        <item x="275"/>
        <item x="476"/>
        <item x="150"/>
        <item x="59"/>
        <item x="18"/>
        <item x="15"/>
        <item x="163"/>
        <item x="42"/>
        <item x="298"/>
        <item x="25"/>
        <item x="307"/>
        <item x="390"/>
        <item x="127"/>
        <item x="220"/>
        <item x="22"/>
        <item x="259"/>
        <item x="286"/>
        <item x="348"/>
        <item x="381"/>
        <item x="1"/>
        <item x="77"/>
        <item x="272"/>
        <item x="326"/>
        <item x="471"/>
        <item x="237"/>
        <item x="396"/>
        <item x="113"/>
        <item x="19"/>
        <item x="129"/>
        <item x="152"/>
        <item x="495"/>
        <item x="263"/>
        <item x="386"/>
        <item x="142"/>
        <item x="108"/>
        <item x="120"/>
        <item x="98"/>
        <item x="407"/>
        <item x="379"/>
        <item x="374"/>
        <item x="209"/>
        <item x="101"/>
        <item x="147"/>
        <item x="464"/>
        <item x="254"/>
        <item x="58"/>
        <item x="455"/>
        <item x="420"/>
        <item x="297"/>
        <item x="377"/>
        <item x="204"/>
        <item x="341"/>
        <item x="69"/>
        <item x="213"/>
        <item x="475"/>
        <item x="198"/>
        <item x="52"/>
        <item x="238"/>
        <item x="114"/>
        <item x="477"/>
        <item x="159"/>
        <item x="48"/>
        <item x="208"/>
        <item x="144"/>
        <item x="452"/>
        <item x="11"/>
        <item x="499"/>
        <item x="60"/>
        <item x="448"/>
        <item x="3"/>
        <item x="369"/>
        <item x="217"/>
        <item x="300"/>
        <item x="315"/>
        <item x="411"/>
        <item x="380"/>
        <item x="122"/>
        <item x="115"/>
        <item x="274"/>
        <item x="403"/>
        <item x="56"/>
        <item x="281"/>
        <item x="279"/>
        <item x="311"/>
        <item x="430"/>
        <item x="135"/>
        <item x="273"/>
        <item x="446"/>
        <item x="117"/>
        <item x="437"/>
        <item x="418"/>
        <item x="324"/>
        <item x="493"/>
        <item x="486"/>
        <item x="352"/>
        <item x="255"/>
        <item x="128"/>
        <item x="201"/>
        <item x="184"/>
        <item x="112"/>
        <item x="141"/>
        <item x="508"/>
        <item x="288"/>
        <item x="414"/>
        <item x="57"/>
        <item x="278"/>
        <item x="229"/>
        <item x="435"/>
        <item x="345"/>
        <item x="353"/>
        <item x="458"/>
        <item x="410"/>
        <item x="284"/>
        <item x="76"/>
        <item x="485"/>
        <item x="153"/>
        <item x="107"/>
        <item x="44"/>
        <item x="408"/>
        <item x="91"/>
        <item x="425"/>
        <item x="95"/>
        <item x="417"/>
        <item x="494"/>
        <item x="65"/>
        <item x="29"/>
        <item x="123"/>
        <item x="138"/>
        <item x="131"/>
        <item x="61"/>
        <item x="151"/>
        <item x="280"/>
        <item x="110"/>
        <item x="336"/>
        <item x="124"/>
        <item x="360"/>
        <item x="480"/>
        <item x="416"/>
        <item x="154"/>
        <item x="0"/>
        <item x="473"/>
        <item x="64"/>
        <item x="175"/>
        <item x="207"/>
        <item x="314"/>
        <item x="23"/>
        <item x="406"/>
        <item x="28"/>
        <item x="358"/>
        <item x="109"/>
        <item x="167"/>
        <item x="215"/>
        <item x="106"/>
        <item x="235"/>
        <item x="75"/>
        <item x="457"/>
        <item x="88"/>
        <item x="294"/>
        <item x="506"/>
        <item x="391"/>
        <item x="331"/>
        <item x="24"/>
        <item x="422"/>
        <item x="186"/>
        <item x="195"/>
        <item x="327"/>
        <item x="319"/>
        <item x="183"/>
        <item x="277"/>
        <item x="242"/>
        <item x="226"/>
        <item x="385"/>
        <item x="105"/>
        <item x="375"/>
        <item x="393"/>
        <item x="166"/>
        <item x="303"/>
        <item x="338"/>
        <item x="372"/>
        <item x="328"/>
        <item x="89"/>
        <item x="285"/>
        <item x="125"/>
        <item x="484"/>
        <item x="30"/>
        <item x="333"/>
        <item x="136"/>
        <item x="170"/>
        <item x="223"/>
        <item x="424"/>
        <item x="501"/>
        <item x="439"/>
        <item x="257"/>
        <item x="245"/>
        <item x="206"/>
        <item x="104"/>
        <item x="126"/>
        <item x="301"/>
        <item x="45"/>
        <item x="441"/>
        <item x="99"/>
        <item x="357"/>
        <item x="389"/>
        <item x="63"/>
        <item x="116"/>
        <item x="8"/>
        <item x="240"/>
        <item x="305"/>
        <item x="49"/>
        <item x="182"/>
        <item x="282"/>
        <item x="103"/>
        <item x="260"/>
        <item x="82"/>
        <item x="370"/>
        <item x="366"/>
        <item x="264"/>
        <item x="83"/>
        <item x="231"/>
        <item x="431"/>
        <item x="37"/>
        <item x="342"/>
        <item x="500"/>
        <item x="492"/>
        <item x="92"/>
        <item x="392"/>
        <item x="17"/>
        <item x="283"/>
        <item x="467"/>
        <item x="233"/>
        <item x="304"/>
        <item x="216"/>
        <item x="6"/>
        <item x="4"/>
        <item x="346"/>
        <item x="505"/>
        <item x="71"/>
        <item x="41"/>
        <item x="290"/>
        <item x="34"/>
        <item x="73"/>
        <item x="498"/>
        <item x="9"/>
        <item x="118"/>
        <item x="373"/>
        <item x="72"/>
        <item x="292"/>
        <item x="96"/>
        <item x="7"/>
        <item x="312"/>
        <item x="415"/>
        <item x="227"/>
        <item x="244"/>
        <item x="463"/>
        <item x="27"/>
        <item x="413"/>
        <item x="265"/>
        <item x="355"/>
        <item x="36"/>
        <item x="157"/>
        <item x="111"/>
        <item x="299"/>
        <item x="427"/>
        <item x="261"/>
        <item x="196"/>
        <item x="308"/>
        <item x="252"/>
        <item x="100"/>
        <item x="190"/>
        <item x="162"/>
        <item x="497"/>
        <item x="310"/>
        <item x="432"/>
        <item x="412"/>
        <item x="378"/>
        <item x="5"/>
        <item x="409"/>
        <item x="185"/>
        <item x="398"/>
        <item x="295"/>
        <item x="306"/>
        <item x="47"/>
        <item x="187"/>
        <item x="354"/>
        <item x="79"/>
        <item x="356"/>
        <item x="158"/>
        <item x="119"/>
        <item x="32"/>
        <item x="145"/>
        <item x="502"/>
        <item x="462"/>
        <item x="363"/>
        <item x="444"/>
        <item x="84"/>
        <item x="443"/>
        <item x="87"/>
        <item x="81"/>
        <item x="316"/>
        <item x="454"/>
        <item x="496"/>
        <item x="239"/>
        <item x="171"/>
        <item x="243"/>
        <item x="334"/>
        <item x="503"/>
        <item x="268"/>
        <item x="199"/>
        <item x="322"/>
        <item x="43"/>
        <item x="405"/>
        <item x="161"/>
        <item x="339"/>
        <item x="12"/>
        <item x="344"/>
        <item x="323"/>
        <item x="192"/>
        <item x="133"/>
        <item x="189"/>
        <item x="197"/>
        <item x="426"/>
        <item x="191"/>
        <item x="21"/>
        <item x="382"/>
        <item x="468"/>
        <item x="176"/>
        <item x="218"/>
        <item x="180"/>
        <item x="318"/>
        <item x="474"/>
        <item x="350"/>
        <item x="248"/>
        <item x="256"/>
        <item x="232"/>
        <item x="450"/>
        <item x="388"/>
        <item x="445"/>
        <item x="419"/>
        <item x="102"/>
        <item x="94"/>
        <item x="38"/>
        <item x="423"/>
        <item x="478"/>
        <item x="172"/>
        <item x="194"/>
        <item x="10"/>
        <item x="160"/>
        <item x="85"/>
        <item x="362"/>
        <item x="361"/>
        <item x="224"/>
        <item x="271"/>
        <item x="309"/>
        <item x="130"/>
        <item x="78"/>
        <item x="434"/>
        <item x="250"/>
        <item x="67"/>
        <item x="371"/>
        <item x="383"/>
        <item x="365"/>
        <item x="397"/>
        <item x="50"/>
        <item x="137"/>
        <item x="20"/>
        <item x="93"/>
        <item x="507"/>
        <item x="80"/>
        <item x="173"/>
        <item x="236"/>
        <item x="320"/>
        <item x="343"/>
        <item x="53"/>
        <item x="291"/>
        <item x="174"/>
        <item x="433"/>
        <item x="394"/>
        <item x="177"/>
        <item x="188"/>
        <item x="442"/>
        <item x="472"/>
        <item x="205"/>
        <item x="70"/>
        <item x="202"/>
        <item x="466"/>
        <item x="219"/>
        <item x="200"/>
        <item x="488"/>
        <item x="156"/>
        <item x="86"/>
        <item x="203"/>
        <item x="428"/>
        <item x="55"/>
        <item x="193"/>
        <item x="211"/>
        <item x="376"/>
        <item x="347"/>
        <item x="479"/>
        <item x="302"/>
        <item x="16"/>
        <item x="387"/>
        <item x="2"/>
        <item x="134"/>
        <item x="351"/>
        <item x="429"/>
        <item x="13"/>
        <item x="267"/>
        <item x="253"/>
        <item x="51"/>
        <item x="287"/>
        <item x="330"/>
        <item x="449"/>
        <item x="246"/>
        <item x="335"/>
        <item x="329"/>
        <item x="447"/>
        <item x="164"/>
        <item x="460"/>
        <item x="132"/>
        <item x="178"/>
        <item x="368"/>
        <item x="317"/>
        <item x="332"/>
        <item x="249"/>
        <item x="225"/>
        <item x="459"/>
        <item x="262"/>
        <item x="143"/>
        <item x="504"/>
        <item x="401"/>
        <item x="440"/>
        <item x="54"/>
        <item x="228"/>
        <item x="139"/>
        <item x="461"/>
        <item x="168"/>
        <item x="384"/>
        <item x="148"/>
        <item x="470"/>
        <item x="340"/>
        <item x="121"/>
        <item x="325"/>
        <item x="33"/>
        <item x="62"/>
        <item x="26"/>
        <item x="337"/>
        <item x="269"/>
        <item x="241"/>
        <item x="266"/>
        <item x="481"/>
        <item x="289"/>
        <item x="489"/>
        <item x="230"/>
        <item x="482"/>
        <item x="399"/>
        <item x="181"/>
        <item x="222"/>
        <item x="483"/>
        <item x="149"/>
        <item x="90"/>
        <item x="165"/>
        <item x="453"/>
        <item x="40"/>
        <item x="367"/>
        <item x="276"/>
        <item x="349"/>
        <item x="364"/>
        <item x="491"/>
        <item x="469"/>
        <item x="35"/>
        <item x="438"/>
        <item x="234"/>
        <item x="155"/>
        <item x="247"/>
        <item x="321"/>
        <item x="404"/>
        <item x="169"/>
        <item x="221"/>
        <item x="212"/>
        <item x="400"/>
        <item x="179"/>
        <item x="31"/>
        <item x="97"/>
        <item x="421"/>
        <item x="465"/>
        <item x="140"/>
        <item x="451"/>
        <item x="14"/>
        <item x="293"/>
        <item x="313"/>
        <item x="146"/>
        <item x="46"/>
        <item x="210"/>
        <item x="214"/>
        <item x="395"/>
        <item x="270"/>
        <item x="402"/>
        <item x="251"/>
        <item x="66"/>
        <item x="359"/>
        <item x="68"/>
        <item x="296"/>
        <item t="default"/>
      </items>
    </pivotField>
    <pivotField compact="0" numFmtId="182" showAll="0">
      <items count="515">
        <item x="39"/>
        <item x="444"/>
        <item x="496"/>
        <item x="281"/>
        <item x="278"/>
        <item x="260"/>
        <item x="315"/>
        <item x="74"/>
        <item x="153"/>
        <item x="261"/>
        <item x="493"/>
        <item x="59"/>
        <item x="483"/>
        <item x="376"/>
        <item x="15"/>
        <item x="18"/>
        <item x="313"/>
        <item x="166"/>
        <item x="42"/>
        <item x="491"/>
        <item x="275"/>
        <item x="291"/>
        <item x="22"/>
        <item x="387"/>
        <item x="262"/>
        <item x="19"/>
        <item x="304"/>
        <item x="25"/>
        <item x="222"/>
        <item x="130"/>
        <item x="116"/>
        <item x="266"/>
        <item x="240"/>
        <item x="79"/>
        <item x="353"/>
        <item x="478"/>
        <item x="132"/>
        <item x="145"/>
        <item x="75"/>
        <item x="437"/>
        <item x="155"/>
        <item x="332"/>
        <item x="211"/>
        <item x="385"/>
        <item x="392"/>
        <item x="111"/>
        <item x="1"/>
        <item x="103"/>
        <item x="58"/>
        <item x="464"/>
        <item x="404"/>
        <item x="502"/>
        <item x="124"/>
        <item x="100"/>
        <item x="497"/>
        <item x="393"/>
        <item x="150"/>
        <item x="471"/>
        <item x="415"/>
        <item x="383"/>
        <item x="215"/>
        <item x="380"/>
        <item x="482"/>
        <item x="205"/>
        <item x="484"/>
        <item x="430"/>
        <item x="209"/>
        <item x="330"/>
        <item x="460"/>
        <item x="506"/>
        <item x="321"/>
        <item x="283"/>
        <item x="199"/>
        <item x="303"/>
        <item x="69"/>
        <item x="219"/>
        <item x="241"/>
        <item x="162"/>
        <item x="318"/>
        <item x="60"/>
        <item x="346"/>
        <item x="147"/>
        <item x="306"/>
        <item x="420"/>
        <item x="11"/>
        <item x="500"/>
        <item x="48"/>
        <item x="119"/>
        <item x="423"/>
        <item x="52"/>
        <item x="138"/>
        <item x="118"/>
        <item x="454"/>
        <item x="3"/>
        <item x="374"/>
        <item x="358"/>
        <item x="338"/>
        <item x="56"/>
        <item x="294"/>
        <item x="386"/>
        <item x="186"/>
        <item x="285"/>
        <item x="331"/>
        <item x="456"/>
        <item x="134"/>
        <item x="93"/>
        <item x="202"/>
        <item x="29"/>
        <item x="117"/>
        <item x="359"/>
        <item x="435"/>
        <item x="427"/>
        <item x="277"/>
        <item x="109"/>
        <item x="411"/>
        <item x="57"/>
        <item x="131"/>
        <item x="276"/>
        <item x="231"/>
        <item x="443"/>
        <item x="466"/>
        <item x="419"/>
        <item x="61"/>
        <item x="121"/>
        <item x="501"/>
        <item x="156"/>
        <item x="492"/>
        <item x="44"/>
        <item x="257"/>
        <item x="440"/>
        <item x="365"/>
        <item x="97"/>
        <item x="425"/>
        <item x="144"/>
        <item x="445"/>
        <item x="210"/>
        <item x="0"/>
        <item x="428"/>
        <item x="126"/>
        <item x="64"/>
        <item x="513"/>
        <item x="81"/>
        <item x="426"/>
        <item x="282"/>
        <item x="90"/>
        <item x="462"/>
        <item x="228"/>
        <item x="391"/>
        <item x="245"/>
        <item x="108"/>
        <item x="115"/>
        <item x="188"/>
        <item x="177"/>
        <item x="465"/>
        <item x="280"/>
        <item x="141"/>
        <item x="300"/>
        <item x="398"/>
        <item x="24"/>
        <item x="363"/>
        <item x="157"/>
        <item x="154"/>
        <item x="350"/>
        <item x="78"/>
        <item x="333"/>
        <item x="414"/>
        <item x="511"/>
        <item x="127"/>
        <item x="378"/>
        <item x="76"/>
        <item x="244"/>
        <item x="91"/>
        <item x="284"/>
        <item x="113"/>
        <item x="290"/>
        <item x="65"/>
        <item x="196"/>
        <item x="238"/>
        <item x="480"/>
        <item x="106"/>
        <item x="129"/>
        <item x="139"/>
        <item x="28"/>
        <item x="225"/>
        <item x="169"/>
        <item x="309"/>
        <item x="112"/>
        <item x="288"/>
        <item x="362"/>
        <item x="217"/>
        <item x="248"/>
        <item x="242"/>
        <item x="311"/>
        <item x="107"/>
        <item x="307"/>
        <item x="347"/>
        <item x="507"/>
        <item x="208"/>
        <item x="336"/>
        <item x="263"/>
        <item x="23"/>
        <item x="434"/>
        <item x="397"/>
        <item x="474"/>
        <item x="233"/>
        <item x="207"/>
        <item x="73"/>
        <item x="185"/>
        <item x="37"/>
        <item x="30"/>
        <item x="72"/>
        <item x="172"/>
        <item x="247"/>
        <item x="234"/>
        <item x="432"/>
        <item x="379"/>
        <item x="218"/>
        <item x="184"/>
        <item x="128"/>
        <item x="325"/>
        <item x="490"/>
        <item x="7"/>
        <item x="424"/>
        <item x="17"/>
        <item x="372"/>
        <item x="41"/>
        <item x="505"/>
        <item x="310"/>
        <item x="120"/>
        <item x="381"/>
        <item x="508"/>
        <item x="447"/>
        <item x="400"/>
        <item x="259"/>
        <item x="343"/>
        <item x="94"/>
        <item x="45"/>
        <item x="27"/>
        <item x="84"/>
        <item x="422"/>
        <item x="236"/>
        <item x="122"/>
        <item x="267"/>
        <item x="339"/>
        <item x="101"/>
        <item x="98"/>
        <item x="504"/>
        <item x="63"/>
        <item x="293"/>
        <item x="4"/>
        <item x="197"/>
        <item x="351"/>
        <item x="368"/>
        <item x="286"/>
        <item x="47"/>
        <item x="105"/>
        <item x="9"/>
        <item x="110"/>
        <item x="85"/>
        <item x="160"/>
        <item x="395"/>
        <item x="5"/>
        <item x="417"/>
        <item x="406"/>
        <item x="8"/>
        <item x="469"/>
        <item x="49"/>
        <item x="296"/>
        <item x="165"/>
        <item x="421"/>
        <item x="375"/>
        <item x="314"/>
        <item x="6"/>
        <item x="509"/>
        <item x="77"/>
        <item x="192"/>
        <item x="475"/>
        <item x="89"/>
        <item x="71"/>
        <item x="499"/>
        <item x="463"/>
        <item x="268"/>
        <item x="317"/>
        <item x="182"/>
        <item x="399"/>
        <item x="173"/>
        <item x="340"/>
        <item x="271"/>
        <item x="289"/>
        <item x="301"/>
        <item x="264"/>
        <item x="189"/>
        <item x="255"/>
        <item x="86"/>
        <item x="102"/>
        <item x="229"/>
        <item x="12"/>
        <item x="503"/>
        <item x="246"/>
        <item x="355"/>
        <item x="148"/>
        <item x="34"/>
        <item x="388"/>
        <item x="187"/>
        <item x="312"/>
        <item x="220"/>
        <item x="96"/>
        <item x="298"/>
        <item x="38"/>
        <item x="83"/>
        <item x="319"/>
        <item x="174"/>
        <item x="470"/>
        <item x="510"/>
        <item x="21"/>
        <item x="441"/>
        <item x="235"/>
        <item x="396"/>
        <item x="43"/>
        <item x="384"/>
        <item x="164"/>
        <item x="36"/>
        <item x="349"/>
        <item x="114"/>
        <item x="305"/>
        <item x="360"/>
        <item x="191"/>
        <item x="367"/>
        <item x="161"/>
        <item x="458"/>
        <item x="200"/>
        <item x="123"/>
        <item x="32"/>
        <item x="433"/>
        <item x="452"/>
        <item x="405"/>
        <item x="193"/>
        <item x="451"/>
        <item x="322"/>
        <item x="198"/>
        <item x="361"/>
        <item x="206"/>
        <item x="377"/>
        <item x="326"/>
        <item x="389"/>
        <item x="328"/>
        <item x="413"/>
        <item x="344"/>
        <item x="10"/>
        <item x="449"/>
        <item x="190"/>
        <item x="481"/>
        <item x="369"/>
        <item x="329"/>
        <item x="253"/>
        <item x="136"/>
        <item x="274"/>
        <item x="316"/>
        <item x="429"/>
        <item x="297"/>
        <item x="50"/>
        <item x="178"/>
        <item x="402"/>
        <item x="95"/>
        <item x="163"/>
        <item x="479"/>
        <item x="203"/>
        <item x="258"/>
        <item x="176"/>
        <item x="494"/>
        <item x="80"/>
        <item x="436"/>
        <item x="20"/>
        <item x="135"/>
        <item x="55"/>
        <item x="67"/>
        <item x="239"/>
        <item x="439"/>
        <item x="473"/>
        <item x="324"/>
        <item x="337"/>
        <item x="418"/>
        <item x="366"/>
        <item x="357"/>
        <item x="341"/>
        <item x="251"/>
        <item x="371"/>
        <item x="179"/>
        <item x="453"/>
        <item x="104"/>
        <item x="2"/>
        <item x="409"/>
        <item x="175"/>
        <item x="287"/>
        <item x="221"/>
        <item x="485"/>
        <item x="195"/>
        <item x="308"/>
        <item x="87"/>
        <item x="16"/>
        <item x="53"/>
        <item x="455"/>
        <item x="159"/>
        <item x="204"/>
        <item x="438"/>
        <item x="450"/>
        <item x="133"/>
        <item x="252"/>
        <item x="82"/>
        <item x="227"/>
        <item x="226"/>
        <item x="348"/>
        <item x="125"/>
        <item x="442"/>
        <item x="13"/>
        <item x="256"/>
        <item x="243"/>
        <item x="194"/>
        <item x="213"/>
        <item x="140"/>
        <item x="70"/>
        <item x="334"/>
        <item x="265"/>
        <item x="512"/>
        <item x="33"/>
        <item x="88"/>
        <item x="342"/>
        <item x="137"/>
        <item x="356"/>
        <item x="270"/>
        <item x="158"/>
        <item x="457"/>
        <item x="495"/>
        <item x="146"/>
        <item x="352"/>
        <item x="407"/>
        <item x="486"/>
        <item x="468"/>
        <item x="54"/>
        <item x="62"/>
        <item x="152"/>
        <item x="201"/>
        <item x="230"/>
        <item x="142"/>
        <item x="168"/>
        <item x="461"/>
        <item x="269"/>
        <item x="237"/>
        <item x="373"/>
        <item x="151"/>
        <item x="354"/>
        <item x="292"/>
        <item x="335"/>
        <item x="223"/>
        <item x="345"/>
        <item x="416"/>
        <item x="249"/>
        <item x="224"/>
        <item x="408"/>
        <item x="489"/>
        <item x="167"/>
        <item x="382"/>
        <item x="180"/>
        <item x="92"/>
        <item x="250"/>
        <item x="31"/>
        <item x="394"/>
        <item x="295"/>
        <item x="390"/>
        <item x="370"/>
        <item x="467"/>
        <item x="51"/>
        <item x="448"/>
        <item x="40"/>
        <item x="412"/>
        <item x="171"/>
        <item x="279"/>
        <item x="431"/>
        <item x="323"/>
        <item x="320"/>
        <item x="476"/>
        <item x="477"/>
        <item x="35"/>
        <item x="446"/>
        <item x="14"/>
        <item x="299"/>
        <item x="99"/>
        <item x="254"/>
        <item x="272"/>
        <item x="472"/>
        <item x="149"/>
        <item x="487"/>
        <item x="214"/>
        <item x="143"/>
        <item x="459"/>
        <item x="488"/>
        <item x="170"/>
        <item x="212"/>
        <item x="410"/>
        <item x="183"/>
        <item x="401"/>
        <item x="403"/>
        <item x="364"/>
        <item x="26"/>
        <item x="498"/>
        <item x="181"/>
        <item x="66"/>
        <item x="232"/>
        <item x="273"/>
        <item x="46"/>
        <item x="216"/>
        <item x="68"/>
        <item x="327"/>
        <item x="302"/>
        <item t="default"/>
      </items>
    </pivotField>
    <pivotField compact="0" numFmtId="182" showAll="0">
      <items count="475">
        <item x="37"/>
        <item x="430"/>
        <item x="265"/>
        <item x="249"/>
        <item x="411"/>
        <item x="268"/>
        <item x="150"/>
        <item x="352"/>
        <item x="294"/>
        <item x="262"/>
        <item x="296"/>
        <item x="19"/>
        <item x="15"/>
        <item x="71"/>
        <item x="57"/>
        <item x="456"/>
        <item x="245"/>
        <item x="275"/>
        <item x="362"/>
        <item x="447"/>
        <item x="18"/>
        <item x="203"/>
        <item x="253"/>
        <item x="56"/>
        <item x="429"/>
        <item x="114"/>
        <item x="385"/>
        <item x="360"/>
        <item x="101"/>
        <item x="40"/>
        <item x="270"/>
        <item x="142"/>
        <item x="213"/>
        <item x="231"/>
        <item x="371"/>
        <item x="130"/>
        <item x="152"/>
        <item x="386"/>
        <item x="128"/>
        <item x="76"/>
        <item x="24"/>
        <item x="147"/>
        <item x="366"/>
        <item x="109"/>
        <item x="437"/>
        <item x="448"/>
        <item x="132"/>
        <item x="121"/>
        <item x="98"/>
        <item x="460"/>
        <item x="202"/>
        <item x="426"/>
        <item x="72"/>
        <item x="451"/>
        <item x="314"/>
        <item x="302"/>
        <item x="351"/>
        <item x="311"/>
        <item x="463"/>
        <item x="1"/>
        <item x="219"/>
        <item x="91"/>
        <item x="199"/>
        <item x="28"/>
        <item x="378"/>
        <item x="210"/>
        <item x="123"/>
        <item x="278"/>
        <item x="356"/>
        <item x="166"/>
        <item x="135"/>
        <item x="88"/>
        <item x="58"/>
        <item x="402"/>
        <item x="396"/>
        <item x="181"/>
        <item x="397"/>
        <item x="287"/>
        <item x="267"/>
        <item x="337"/>
        <item x="59"/>
        <item x="116"/>
        <item x="232"/>
        <item x="159"/>
        <item x="316"/>
        <item x="70"/>
        <item x="343"/>
        <item x="69"/>
        <item x="395"/>
        <item x="144"/>
        <item x="338"/>
        <item x="0"/>
        <item x="62"/>
        <item x="11"/>
        <item x="66"/>
        <item x="107"/>
        <item x="106"/>
        <item x="312"/>
        <item x="431"/>
        <item x="284"/>
        <item x="372"/>
        <item x="23"/>
        <item x="196"/>
        <item x="46"/>
        <item x="54"/>
        <item x="328"/>
        <item x="327"/>
        <item x="466"/>
        <item x="55"/>
        <item x="222"/>
        <item x="410"/>
        <item x="391"/>
        <item x="354"/>
        <item x="440"/>
        <item x="89"/>
        <item x="390"/>
        <item x="274"/>
        <item x="153"/>
        <item x="3"/>
        <item x="42"/>
        <item x="321"/>
        <item x="50"/>
        <item x="361"/>
        <item x="95"/>
        <item x="355"/>
        <item x="104"/>
        <item x="127"/>
        <item x="129"/>
        <item x="7"/>
        <item x="124"/>
        <item x="394"/>
        <item x="471"/>
        <item x="441"/>
        <item x="341"/>
        <item x="115"/>
        <item x="234"/>
        <item x="237"/>
        <item x="292"/>
        <item x="236"/>
        <item x="250"/>
        <item x="324"/>
        <item x="423"/>
        <item x="263"/>
        <item x="154"/>
        <item x="35"/>
        <item x="118"/>
        <item x="45"/>
        <item x="384"/>
        <item x="457"/>
        <item x="136"/>
        <item x="246"/>
        <item x="264"/>
        <item x="216"/>
        <item x="209"/>
        <item x="368"/>
        <item x="73"/>
        <item x="138"/>
        <item x="435"/>
        <item x="141"/>
        <item x="39"/>
        <item x="288"/>
        <item x="465"/>
        <item x="473"/>
        <item x="151"/>
        <item x="79"/>
        <item x="269"/>
        <item x="370"/>
        <item x="191"/>
        <item x="224"/>
        <item x="406"/>
        <item x="26"/>
        <item x="393"/>
        <item x="125"/>
        <item x="184"/>
        <item x="412"/>
        <item x="165"/>
        <item x="290"/>
        <item x="225"/>
        <item x="192"/>
        <item x="17"/>
        <item x="113"/>
        <item x="229"/>
        <item x="5"/>
        <item x="388"/>
        <item x="401"/>
        <item x="291"/>
        <item x="94"/>
        <item x="36"/>
        <item x="200"/>
        <item x="171"/>
        <item x="111"/>
        <item x="331"/>
        <item x="416"/>
        <item x="119"/>
        <item x="75"/>
        <item x="468"/>
        <item x="96"/>
        <item x="105"/>
        <item x="87"/>
        <item x="179"/>
        <item x="428"/>
        <item x="133"/>
        <item x="170"/>
        <item x="445"/>
        <item x="323"/>
        <item x="258"/>
        <item x="320"/>
        <item x="27"/>
        <item x="157"/>
        <item x="12"/>
        <item x="110"/>
        <item x="92"/>
        <item x="208"/>
        <item x="169"/>
        <item x="380"/>
        <item x="363"/>
        <item x="162"/>
        <item x="227"/>
        <item x="307"/>
        <item x="392"/>
        <item x="211"/>
        <item x="319"/>
        <item x="4"/>
        <item x="183"/>
        <item x="332"/>
        <item x="315"/>
        <item x="180"/>
        <item x="226"/>
        <item x="369"/>
        <item x="117"/>
        <item x="9"/>
        <item x="201"/>
        <item x="301"/>
        <item x="82"/>
        <item x="84"/>
        <item x="22"/>
        <item x="345"/>
        <item x="254"/>
        <item x="126"/>
        <item x="464"/>
        <item x="455"/>
        <item x="238"/>
        <item x="295"/>
        <item x="467"/>
        <item x="414"/>
        <item x="405"/>
        <item x="186"/>
        <item x="248"/>
        <item x="155"/>
        <item x="353"/>
        <item x="364"/>
        <item x="399"/>
        <item x="298"/>
        <item x="43"/>
        <item x="21"/>
        <item x="306"/>
        <item x="417"/>
        <item x="285"/>
        <item x="99"/>
        <item x="61"/>
        <item x="277"/>
        <item x="182"/>
        <item x="280"/>
        <item x="78"/>
        <item x="346"/>
        <item x="357"/>
        <item x="281"/>
        <item x="271"/>
        <item x="374"/>
        <item x="103"/>
        <item x="145"/>
        <item x="376"/>
        <item x="444"/>
        <item x="400"/>
        <item x="83"/>
        <item x="197"/>
        <item x="255"/>
        <item x="81"/>
        <item x="322"/>
        <item x="233"/>
        <item x="458"/>
        <item x="122"/>
        <item x="469"/>
        <item x="251"/>
        <item x="41"/>
        <item x="53"/>
        <item x="161"/>
        <item x="100"/>
        <item x="235"/>
        <item x="330"/>
        <item x="108"/>
        <item x="6"/>
        <item x="389"/>
        <item x="74"/>
        <item x="185"/>
        <item x="68"/>
        <item x="187"/>
        <item x="293"/>
        <item x="2"/>
        <item x="8"/>
        <item x="48"/>
        <item x="47"/>
        <item x="272"/>
        <item x="243"/>
        <item x="93"/>
        <item x="422"/>
        <item x="350"/>
        <item x="220"/>
        <item x="228"/>
        <item x="173"/>
        <item x="242"/>
        <item x="462"/>
        <item x="342"/>
        <item x="10"/>
        <item x="214"/>
        <item x="373"/>
        <item x="194"/>
        <item x="470"/>
        <item x="273"/>
        <item x="439"/>
        <item x="261"/>
        <item x="297"/>
        <item x="336"/>
        <item x="29"/>
        <item x="407"/>
        <item x="188"/>
        <item x="359"/>
        <item x="409"/>
        <item x="193"/>
        <item x="32"/>
        <item x="31"/>
        <item x="339"/>
        <item x="289"/>
        <item x="16"/>
        <item x="282"/>
        <item x="158"/>
        <item x="299"/>
        <item x="120"/>
        <item x="20"/>
        <item x="446"/>
        <item x="30"/>
        <item x="459"/>
        <item x="300"/>
        <item x="436"/>
        <item x="379"/>
        <item x="420"/>
        <item x="230"/>
        <item x="149"/>
        <item x="419"/>
        <item x="164"/>
        <item x="303"/>
        <item x="427"/>
        <item x="34"/>
        <item x="348"/>
        <item x="112"/>
        <item x="160"/>
        <item x="175"/>
        <item x="334"/>
        <item x="309"/>
        <item x="383"/>
        <item x="325"/>
        <item x="212"/>
        <item x="381"/>
        <item x="252"/>
        <item x="310"/>
        <item x="240"/>
        <item x="77"/>
        <item x="156"/>
        <item x="198"/>
        <item x="404"/>
        <item x="434"/>
        <item x="64"/>
        <item x="174"/>
        <item x="340"/>
        <item x="347"/>
        <item x="218"/>
        <item x="60"/>
        <item x="398"/>
        <item x="247"/>
        <item x="256"/>
        <item x="172"/>
        <item x="13"/>
        <item x="244"/>
        <item x="51"/>
        <item x="14"/>
        <item x="317"/>
        <item x="283"/>
        <item x="215"/>
        <item x="454"/>
        <item x="418"/>
        <item x="90"/>
        <item x="146"/>
        <item x="344"/>
        <item x="204"/>
        <item x="143"/>
        <item x="403"/>
        <item x="377"/>
        <item x="52"/>
        <item x="221"/>
        <item x="139"/>
        <item x="189"/>
        <item x="205"/>
        <item x="382"/>
        <item x="305"/>
        <item x="168"/>
        <item x="148"/>
        <item x="63"/>
        <item x="241"/>
        <item x="326"/>
        <item x="387"/>
        <item x="421"/>
        <item x="313"/>
        <item x="80"/>
        <item x="102"/>
        <item x="134"/>
        <item x="335"/>
        <item x="257"/>
        <item x="97"/>
        <item x="329"/>
        <item x="449"/>
        <item x="424"/>
        <item x="190"/>
        <item x="438"/>
        <item x="85"/>
        <item x="408"/>
        <item x="279"/>
        <item x="433"/>
        <item x="140"/>
        <item x="349"/>
        <item x="425"/>
        <item x="217"/>
        <item x="67"/>
        <item x="65"/>
        <item x="131"/>
        <item x="38"/>
        <item x="266"/>
        <item x="86"/>
        <item x="442"/>
        <item x="33"/>
        <item x="286"/>
        <item x="413"/>
        <item x="333"/>
        <item x="450"/>
        <item x="137"/>
        <item x="365"/>
        <item x="472"/>
        <item x="206"/>
        <item x="260"/>
        <item x="276"/>
        <item x="318"/>
        <item x="239"/>
        <item x="163"/>
        <item x="176"/>
        <item x="195"/>
        <item x="432"/>
        <item x="415"/>
        <item x="358"/>
        <item x="44"/>
        <item x="207"/>
        <item x="443"/>
        <item x="367"/>
        <item x="49"/>
        <item x="177"/>
        <item x="259"/>
        <item x="452"/>
        <item x="453"/>
        <item x="304"/>
        <item x="178"/>
        <item x="461"/>
        <item x="167"/>
        <item x="375"/>
        <item x="25"/>
        <item x="223"/>
        <item x="308"/>
        <item t="default"/>
      </items>
    </pivotField>
  </pivotFields>
  <rowFields count="1">
    <field x="9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Order ID" fld="0" subtotal="count" baseField="0" baseItem="0"/>
  </dataFields>
  <formats count="12">
    <format dxfId="76">
      <pivotArea collapsedLevelsAreSubtotals="1" fieldPosition="0"/>
    </format>
    <format dxfId="77">
      <pivotArea collapsedLevelsAreSubtotals="1" fieldPosition="0"/>
    </format>
    <format dxfId="78">
      <pivotArea collapsedLevelsAreSubtotals="1" fieldPosition="0"/>
    </format>
    <format dxfId="79">
      <pivotArea collapsedLevelsAreSubtotals="1" fieldPosition="0"/>
    </format>
    <format dxfId="80">
      <pivotArea collapsedLevelsAreSubtotals="1" fieldPosition="0"/>
    </format>
    <format dxfId="81">
      <pivotArea collapsedLevelsAreSubtotals="1" fieldPosition="0"/>
    </format>
    <format dxfId="82">
      <pivotArea collapsedLevelsAreSubtotals="1" fieldPosition="0"/>
    </format>
    <format dxfId="83">
      <pivotArea collapsedLevelsAreSubtotals="1" fieldPosition="0"/>
    </format>
    <format dxfId="84">
      <pivotArea collapsedLevelsAreSubtotals="1" fieldPosition="0"/>
    </format>
    <format dxfId="85">
      <pivotArea grandRow="1" collapsedLevelsAreSubtotals="1" fieldPosition="0"/>
    </format>
    <format dxfId="86">
      <pivotArea collapsedLevelsAreSubtotals="1" fieldPosition="0"/>
    </format>
    <format dxfId="87">
      <pivotArea grandRow="1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Month1" sourceName="Month">
  <pivotTables>
    <pivotTable tabId="9" name="KPI"/>
    <pivotTable tabId="9" name="order"/>
    <pivotTable tabId="9" name="PivotTable7"/>
    <pivotTable tabId="9" name="PivotTable8"/>
    <pivotTable tabId="9" name="PivotTable9"/>
    <pivotTable tabId="9" name="PivotTable10"/>
    <pivotTable tabId="9" name="PivotTable11"/>
    <pivotTable tabId="9" name="PivotTable12"/>
  </pivotTables>
  <data>
    <tabular pivotCacheId="1">
      <items count="12">
        <i x="10" s="1"/>
        <i x="7" s="1"/>
        <i x="3" s="1"/>
        <i x="11" s="1"/>
        <i x="0" s="1"/>
        <i x="5" s="1"/>
        <i x="2" s="1"/>
        <i x="9" s="1"/>
        <i x="8" s="1"/>
        <i x="1" s="1"/>
        <i x="4" s="1"/>
        <i x="6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Status" sourceName="Status">
  <pivotTables>
    <pivotTable tabId="9" name="KPI"/>
    <pivotTable tabId="9" name="order"/>
    <pivotTable tabId="9" name="PivotTable7"/>
    <pivotTable tabId="9" name="PivotTable8"/>
    <pivotTable tabId="9" name="PivotTable9"/>
    <pivotTable tabId="9" name="PivotTable10"/>
    <pivotTable tabId="9" name="PivotTable11"/>
    <pivotTable tabId="9" name="PivotTable12"/>
  </pivotTables>
  <data>
    <tabular pivotCacheId="1">
      <items count="2">
        <i x="0" s="1"/>
        <i x="1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Year" sourceName="Year">
  <pivotTables>
    <pivotTable tabId="9" name="KPI"/>
    <pivotTable tabId="9" name="order"/>
    <pivotTable tabId="9" name="PivotTable7"/>
    <pivotTable tabId="9" name="PivotTable8"/>
    <pivotTable tabId="9" name="PivotTable9"/>
    <pivotTable tabId="9" name="PivotTable10"/>
    <pivotTable tabId="9" name="PivotTable11"/>
    <pivotTable tabId="9" name="PivotTable12"/>
  </pivotTables>
  <data>
    <tabular pivotCacheId="1">
      <items count="2">
        <i x="0" s="1"/>
        <i x="1" s="1"/>
      </items>
    </tabular>
  </data>
  <extLst/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ountry" sourceName="Country">
  <pivotTables>
    <pivotTable tabId="9" name="KPI"/>
    <pivotTable tabId="9" name="order"/>
    <pivotTable tabId="9" name="PivotTable7"/>
    <pivotTable tabId="9" name="PivotTable8"/>
    <pivotTable tabId="9" name="PivotTable9"/>
    <pivotTable tabId="9" name="PivotTable10"/>
    <pivotTable tabId="9" name="PivotTable11"/>
    <pivotTable tabId="9" name="PivotTable12"/>
  </pivotTables>
  <data>
    <tabular pivotCacheId="1">
      <items count="7">
        <i x="6" s="1"/>
        <i x="0" s="1"/>
        <i x="5" s="1"/>
        <i x="2" s="1"/>
        <i x="3" s="1"/>
        <i x="1" s="1"/>
        <i x="4" s="1"/>
      </items>
    </tabular>
  </data>
  <extLst/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Product_Category" sourceName="Product Category">
  <pivotTables>
    <pivotTable tabId="9" name="KPI"/>
    <pivotTable tabId="9" name="order"/>
    <pivotTable tabId="9" name="PivotTable7"/>
    <pivotTable tabId="9" name="PivotTable8"/>
    <pivotTable tabId="9" name="PivotTable9"/>
    <pivotTable tabId="9" name="PivotTable10"/>
    <pivotTable tabId="9" name="PivotTable11"/>
    <pivotTable tabId="9" name="PivotTable12"/>
  </pivotTables>
  <data>
    <tabular pivotCacheId="1">
      <items count="5">
        <i x="2" s="1"/>
        <i x="1" s="1"/>
        <i x="0" s="1"/>
        <i x="3" s="1"/>
        <i x="4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Status 6" cache="Slicer_Status" caption="Status" rowHeight="225425"/>
  <slicer name="Year" cache="Slicer_Year" caption="Year" rowHeight="225425"/>
  <slicer name="Month" cache="Slicer_Month1" caption="Month" rowHeight="225425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Country" cache="Slicer_Country" caption="Country" rowHeight="225425"/>
  <slicer name="Category" cache="Slicer_Product_Category" caption="Category" rowHeight="225425"/>
  <slicer name="Month 5" cache="Slicer_Month1" caption="Month" columnCount="4" rowHeight="225425"/>
  <slicer name="Year 3" cache="Slicer_Year" caption="Year" rowHeight="225425"/>
  <slicer name="Status" cache="Slicer_Status" caption="Status" rowHeight="225425"/>
</slicers>
</file>

<file path=xl/tables/table1.xml><?xml version="1.0" encoding="utf-8"?>
<table xmlns="http://schemas.openxmlformats.org/spreadsheetml/2006/main" id="1" name="Table1" displayName="Table1" ref="A1:R556" totalsRowShown="0">
  <autoFilter xmlns:etc="http://www.wps.cn/officeDocument/2017/etCustomData" ref="A1:R556" etc:filterBottomFollowUsedRange="0"/>
  <tableColumns count="18">
    <tableColumn id="1" name="Order ID"/>
    <tableColumn id="2" name="Customer Name"/>
    <tableColumn id="3" name="Product Category"/>
    <tableColumn id="4" name="Product Name"/>
    <tableColumn id="5" name="Order Date" dataDxfId="88"/>
    <tableColumn id="6" name="Delivered Date" dataDxfId="89"/>
    <tableColumn id="7" name="Quantity"/>
    <tableColumn id="8" name="Unit Price" dataDxfId="90"/>
    <tableColumn id="9" name="Status"/>
    <tableColumn id="10" name="Country"/>
    <tableColumn id="11" name="Payment Method"/>
    <tableColumn id="12" name="Year" dataDxfId="91">
      <calculatedColumnFormula>TEXT(E2,"YYYY")</calculatedColumnFormula>
    </tableColumn>
    <tableColumn id="13" name="Month" dataDxfId="92">
      <calculatedColumnFormula>TEXT(E2,"mmm")</calculatedColumnFormula>
    </tableColumn>
    <tableColumn id="14" name="Day" dataDxfId="93">
      <calculatedColumnFormula>TEXT(E2,"ddd")</calculatedColumnFormula>
    </tableColumn>
    <tableColumn id="15" name="Delivery Time" dataDxfId="94">
      <calculatedColumnFormula>DATEDIF(E2,F2,"d")</calculatedColumnFormula>
    </tableColumn>
    <tableColumn id="16" name="Total Cost" dataDxfId="95">
      <calculatedColumnFormula>ROUND(G2*H2*VLOOKUP(D2,Table2[#All],2,FALSE),0)</calculatedColumnFormula>
    </tableColumn>
    <tableColumn id="17" name="Sales Revenue" dataDxfId="96">
      <calculatedColumnFormula>G2*H2</calculatedColumnFormula>
    </tableColumn>
    <tableColumn id="18" name="Net Profit" dataDxfId="97">
      <calculatedColumnFormula>Q2-P2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26" totalsRowShown="0">
  <autoFilter xmlns:etc="http://www.wps.cn/officeDocument/2017/etCustomData" ref="A1:B26" etc:filterBottomFollowUsedRange="0"/>
  <tableColumns count="2">
    <tableColumn id="1" name="Product Name"/>
    <tableColumn id="2" name="Cost Percentag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4" Type="http://schemas.openxmlformats.org/officeDocument/2006/relationships/pivotTable" Target="../pivotTables/pivotTable4.xml"/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9" Type="http://schemas.openxmlformats.org/officeDocument/2006/relationships/drawing" Target="../drawings/drawing4.xml"/><Relationship Id="rId8" Type="http://schemas.openxmlformats.org/officeDocument/2006/relationships/pivotTable" Target="../pivotTables/pivotTable12.xml"/><Relationship Id="rId7" Type="http://schemas.openxmlformats.org/officeDocument/2006/relationships/pivotTable" Target="../pivotTables/pivotTable11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0" Type="http://schemas.microsoft.com/office/2007/relationships/slicer" Target="../slicers/slicer1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microsoft.com/office/2007/relationships/slicer" Target="../slicers/slicer2.xm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556"/>
  <sheetViews>
    <sheetView workbookViewId="0">
      <selection activeCell="U13" sqref="U13"/>
    </sheetView>
  </sheetViews>
  <sheetFormatPr defaultColWidth="9" defaultRowHeight="15"/>
  <cols>
    <col min="1" max="1" width="9" customWidth="1"/>
    <col min="2" max="2" width="26.5714285714286" customWidth="1"/>
    <col min="3" max="3" width="17.5714285714286" customWidth="1"/>
    <col min="4" max="4" width="16" customWidth="1"/>
    <col min="5" max="5" width="11.4285714285714" customWidth="1"/>
    <col min="6" max="6" width="15.4285714285714" customWidth="1"/>
    <col min="7" max="7" width="9.28571428571429" customWidth="1"/>
    <col min="8" max="8" width="10.2857142857143" customWidth="1"/>
    <col min="9" max="9" width="11.5714285714286" customWidth="1"/>
    <col min="10" max="10" width="16.5714285714286" customWidth="1"/>
    <col min="11" max="11" width="17.8571428571429" customWidth="1"/>
    <col min="12" max="12" width="5.57142857142857" customWidth="1"/>
    <col min="13" max="13" width="7.57142857142857" customWidth="1"/>
    <col min="14" max="14" width="5.71428571428571" customWidth="1"/>
    <col min="15" max="15" width="14.2857142857143" customWidth="1"/>
    <col min="16" max="16" width="10.2857142857143" customWidth="1"/>
    <col min="17" max="17" width="15" customWidth="1"/>
    <col min="18" max="18" width="10.2857142857143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>
      <c r="A2">
        <v>1</v>
      </c>
      <c r="B2" t="s">
        <v>18</v>
      </c>
      <c r="C2" t="s">
        <v>19</v>
      </c>
      <c r="D2" t="s">
        <v>20</v>
      </c>
      <c r="E2" s="41">
        <v>45432</v>
      </c>
      <c r="F2" s="41">
        <v>45436</v>
      </c>
      <c r="G2">
        <v>4</v>
      </c>
      <c r="H2" s="42">
        <v>238</v>
      </c>
      <c r="I2" t="s">
        <v>21</v>
      </c>
      <c r="J2" t="s">
        <v>22</v>
      </c>
      <c r="K2" t="s">
        <v>23</v>
      </c>
      <c r="L2" s="44" t="str">
        <f t="shared" ref="L2:L65" si="0">TEXT(E2,"YYYY")</f>
        <v>2024</v>
      </c>
      <c r="M2" s="44" t="str">
        <f t="shared" ref="M2:M65" si="1">TEXT(E2,"mmm")</f>
        <v>May</v>
      </c>
      <c r="N2" s="44" t="str">
        <f t="shared" ref="N2:N65" si="2">TEXT(E2,"ddd")</f>
        <v>Mon</v>
      </c>
      <c r="O2" s="44">
        <f t="shared" ref="O2:O65" si="3">DATEDIF(E2,F2,"d")</f>
        <v>4</v>
      </c>
      <c r="P2" s="44">
        <f>ROUND(G2*H2*VLOOKUP(D2,Table2[#All],2,FALSE),0)</f>
        <v>714</v>
      </c>
      <c r="Q2" s="42">
        <f t="shared" ref="Q2:Q65" si="4">G2*H2</f>
        <v>952</v>
      </c>
      <c r="R2" s="42">
        <f t="shared" ref="R2:R65" si="5">Q2-P2</f>
        <v>238</v>
      </c>
    </row>
    <row r="3" spans="1:18">
      <c r="A3">
        <v>2</v>
      </c>
      <c r="B3" t="s">
        <v>24</v>
      </c>
      <c r="C3" t="s">
        <v>25</v>
      </c>
      <c r="D3" t="s">
        <v>26</v>
      </c>
      <c r="E3" s="41">
        <v>45594</v>
      </c>
      <c r="F3" s="41">
        <v>45600</v>
      </c>
      <c r="G3">
        <v>7</v>
      </c>
      <c r="H3" s="42">
        <v>42</v>
      </c>
      <c r="I3" t="s">
        <v>21</v>
      </c>
      <c r="J3" t="s">
        <v>22</v>
      </c>
      <c r="K3" t="s">
        <v>27</v>
      </c>
      <c r="L3" s="44" t="str">
        <f t="shared" si="0"/>
        <v>2024</v>
      </c>
      <c r="M3" s="44" t="str">
        <f t="shared" si="1"/>
        <v>Oct</v>
      </c>
      <c r="N3" s="44" t="str">
        <f t="shared" si="2"/>
        <v>Tue</v>
      </c>
      <c r="O3" s="44">
        <f t="shared" si="3"/>
        <v>6</v>
      </c>
      <c r="P3" s="44">
        <f>ROUND(G3*H3*VLOOKUP(D3,Table2[#All],2,FALSE),0)</f>
        <v>147</v>
      </c>
      <c r="Q3" s="42">
        <f t="shared" si="4"/>
        <v>294</v>
      </c>
      <c r="R3" s="42">
        <f t="shared" si="5"/>
        <v>147</v>
      </c>
    </row>
    <row r="4" spans="1:18">
      <c r="A4">
        <v>3</v>
      </c>
      <c r="B4" t="s">
        <v>28</v>
      </c>
      <c r="C4" t="s">
        <v>29</v>
      </c>
      <c r="D4" t="s">
        <v>30</v>
      </c>
      <c r="E4" s="41">
        <v>45593</v>
      </c>
      <c r="F4" s="41">
        <v>45603</v>
      </c>
      <c r="G4">
        <v>5</v>
      </c>
      <c r="H4" s="42">
        <v>838</v>
      </c>
      <c r="I4" t="s">
        <v>21</v>
      </c>
      <c r="J4" t="s">
        <v>31</v>
      </c>
      <c r="K4" t="s">
        <v>27</v>
      </c>
      <c r="L4" s="44" t="str">
        <f t="shared" si="0"/>
        <v>2024</v>
      </c>
      <c r="M4" s="44" t="str">
        <f t="shared" si="1"/>
        <v>Oct</v>
      </c>
      <c r="N4" s="44" t="str">
        <f t="shared" si="2"/>
        <v>Mon</v>
      </c>
      <c r="O4" s="44">
        <f t="shared" si="3"/>
        <v>10</v>
      </c>
      <c r="P4" s="44">
        <f>ROUND(G4*H4*VLOOKUP(D4,Table2[#All],2,FALSE),0)</f>
        <v>3143</v>
      </c>
      <c r="Q4" s="42">
        <f t="shared" si="4"/>
        <v>4190</v>
      </c>
      <c r="R4" s="42">
        <f t="shared" si="5"/>
        <v>1047</v>
      </c>
    </row>
    <row r="5" spans="1:18">
      <c r="A5">
        <v>4</v>
      </c>
      <c r="B5" t="s">
        <v>32</v>
      </c>
      <c r="C5" t="s">
        <v>33</v>
      </c>
      <c r="D5" t="s">
        <v>34</v>
      </c>
      <c r="E5" s="41">
        <v>45434</v>
      </c>
      <c r="F5" s="41">
        <v>45439</v>
      </c>
      <c r="G5">
        <v>3</v>
      </c>
      <c r="H5" s="42">
        <v>230</v>
      </c>
      <c r="I5" t="s">
        <v>21</v>
      </c>
      <c r="J5" t="s">
        <v>31</v>
      </c>
      <c r="K5" t="s">
        <v>27</v>
      </c>
      <c r="L5" s="44" t="str">
        <f t="shared" si="0"/>
        <v>2024</v>
      </c>
      <c r="M5" s="44" t="str">
        <f t="shared" si="1"/>
        <v>May</v>
      </c>
      <c r="N5" s="44" t="str">
        <f t="shared" si="2"/>
        <v>Wed</v>
      </c>
      <c r="O5" s="44">
        <f t="shared" si="3"/>
        <v>5</v>
      </c>
      <c r="P5" s="44">
        <f>ROUND(G5*H5*VLOOKUP(D5,Table2[#All],2,FALSE),0)</f>
        <v>380</v>
      </c>
      <c r="Q5" s="42">
        <f t="shared" si="4"/>
        <v>690</v>
      </c>
      <c r="R5" s="42">
        <f t="shared" si="5"/>
        <v>310</v>
      </c>
    </row>
    <row r="6" spans="1:18">
      <c r="A6">
        <v>5</v>
      </c>
      <c r="B6" t="s">
        <v>35</v>
      </c>
      <c r="C6" t="s">
        <v>19</v>
      </c>
      <c r="D6" t="s">
        <v>36</v>
      </c>
      <c r="E6" s="41">
        <v>45566</v>
      </c>
      <c r="F6" s="41">
        <v>45582</v>
      </c>
      <c r="G6">
        <v>2</v>
      </c>
      <c r="H6" s="42">
        <v>954</v>
      </c>
      <c r="I6" t="s">
        <v>37</v>
      </c>
      <c r="J6" t="s">
        <v>38</v>
      </c>
      <c r="K6" t="s">
        <v>39</v>
      </c>
      <c r="L6" s="44" t="str">
        <f t="shared" si="0"/>
        <v>2024</v>
      </c>
      <c r="M6" s="44" t="str">
        <f t="shared" si="1"/>
        <v>Oct</v>
      </c>
      <c r="N6" s="44" t="str">
        <f t="shared" si="2"/>
        <v>Tue</v>
      </c>
      <c r="O6" s="44">
        <f t="shared" si="3"/>
        <v>16</v>
      </c>
      <c r="P6" s="44">
        <f>ROUND(G6*H6*VLOOKUP(D6,Table2[#All],2,FALSE),0)</f>
        <v>1240</v>
      </c>
      <c r="Q6" s="42">
        <f t="shared" si="4"/>
        <v>1908</v>
      </c>
      <c r="R6" s="42">
        <f t="shared" si="5"/>
        <v>668</v>
      </c>
    </row>
    <row r="7" spans="1:18">
      <c r="A7">
        <v>6</v>
      </c>
      <c r="B7" t="s">
        <v>40</v>
      </c>
      <c r="C7" t="s">
        <v>41</v>
      </c>
      <c r="D7" t="s">
        <v>42</v>
      </c>
      <c r="E7" s="41">
        <v>45477</v>
      </c>
      <c r="F7" s="41">
        <v>45483</v>
      </c>
      <c r="G7">
        <v>10</v>
      </c>
      <c r="H7" s="42">
        <v>206</v>
      </c>
      <c r="I7" t="s">
        <v>21</v>
      </c>
      <c r="J7" t="s">
        <v>43</v>
      </c>
      <c r="K7" t="s">
        <v>39</v>
      </c>
      <c r="L7" s="44" t="str">
        <f t="shared" si="0"/>
        <v>2024</v>
      </c>
      <c r="M7" s="44" t="str">
        <f t="shared" si="1"/>
        <v>Jul</v>
      </c>
      <c r="N7" s="44" t="str">
        <f t="shared" si="2"/>
        <v>Thu</v>
      </c>
      <c r="O7" s="44">
        <f t="shared" si="3"/>
        <v>6</v>
      </c>
      <c r="P7" s="44">
        <f>ROUND(G7*H7*VLOOKUP(D7,Table2[#All],2,FALSE),0)</f>
        <v>1545</v>
      </c>
      <c r="Q7" s="42">
        <f t="shared" si="4"/>
        <v>2060</v>
      </c>
      <c r="R7" s="42">
        <f t="shared" si="5"/>
        <v>515</v>
      </c>
    </row>
    <row r="8" spans="1:18">
      <c r="A8">
        <v>7</v>
      </c>
      <c r="B8" t="s">
        <v>44</v>
      </c>
      <c r="C8" t="s">
        <v>33</v>
      </c>
      <c r="D8" t="s">
        <v>34</v>
      </c>
      <c r="E8" s="41">
        <v>45375</v>
      </c>
      <c r="F8" s="41">
        <v>45387</v>
      </c>
      <c r="G8">
        <v>6</v>
      </c>
      <c r="H8" s="42">
        <v>373</v>
      </c>
      <c r="I8" t="s">
        <v>37</v>
      </c>
      <c r="J8" t="s">
        <v>22</v>
      </c>
      <c r="K8" t="s">
        <v>39</v>
      </c>
      <c r="L8" s="44" t="str">
        <f t="shared" si="0"/>
        <v>2024</v>
      </c>
      <c r="M8" s="44" t="str">
        <f t="shared" si="1"/>
        <v>Mar</v>
      </c>
      <c r="N8" s="44" t="str">
        <f t="shared" si="2"/>
        <v>Sun</v>
      </c>
      <c r="O8" s="44">
        <f t="shared" si="3"/>
        <v>12</v>
      </c>
      <c r="P8" s="44">
        <f>ROUND(G8*H8*VLOOKUP(D8,Table2[#All],2,FALSE),0)</f>
        <v>1231</v>
      </c>
      <c r="Q8" s="42">
        <f t="shared" si="4"/>
        <v>2238</v>
      </c>
      <c r="R8" s="42">
        <f t="shared" si="5"/>
        <v>1007</v>
      </c>
    </row>
    <row r="9" spans="1:18">
      <c r="A9">
        <v>8</v>
      </c>
      <c r="B9" t="s">
        <v>45</v>
      </c>
      <c r="C9" t="s">
        <v>19</v>
      </c>
      <c r="D9" t="s">
        <v>46</v>
      </c>
      <c r="E9" s="41">
        <v>45617</v>
      </c>
      <c r="F9" s="41">
        <v>45627</v>
      </c>
      <c r="G9">
        <v>3</v>
      </c>
      <c r="H9" s="42">
        <v>556</v>
      </c>
      <c r="I9" t="s">
        <v>21</v>
      </c>
      <c r="J9" t="s">
        <v>43</v>
      </c>
      <c r="K9" t="s">
        <v>27</v>
      </c>
      <c r="L9" s="44" t="str">
        <f t="shared" si="0"/>
        <v>2024</v>
      </c>
      <c r="M9" s="44" t="str">
        <f t="shared" si="1"/>
        <v>Nov</v>
      </c>
      <c r="N9" s="44" t="str">
        <f t="shared" si="2"/>
        <v>Thu</v>
      </c>
      <c r="O9" s="44">
        <f t="shared" si="3"/>
        <v>10</v>
      </c>
      <c r="P9" s="44">
        <f>ROUND(G9*H9*VLOOKUP(D9,Table2[#All],2,FALSE),0)</f>
        <v>1334</v>
      </c>
      <c r="Q9" s="42">
        <f t="shared" si="4"/>
        <v>1668</v>
      </c>
      <c r="R9" s="42">
        <f t="shared" si="5"/>
        <v>334</v>
      </c>
    </row>
    <row r="10" spans="1:18">
      <c r="A10">
        <v>9</v>
      </c>
      <c r="B10" t="s">
        <v>47</v>
      </c>
      <c r="C10" t="s">
        <v>33</v>
      </c>
      <c r="D10" t="s">
        <v>48</v>
      </c>
      <c r="E10" s="41">
        <v>45430</v>
      </c>
      <c r="F10" s="41">
        <v>45434</v>
      </c>
      <c r="G10">
        <v>9</v>
      </c>
      <c r="H10" s="42">
        <v>234</v>
      </c>
      <c r="I10" t="s">
        <v>21</v>
      </c>
      <c r="J10" t="s">
        <v>43</v>
      </c>
      <c r="K10" t="s">
        <v>27</v>
      </c>
      <c r="L10" s="44" t="str">
        <f t="shared" si="0"/>
        <v>2024</v>
      </c>
      <c r="M10" s="44" t="str">
        <f t="shared" si="1"/>
        <v>May</v>
      </c>
      <c r="N10" s="44" t="str">
        <f t="shared" si="2"/>
        <v>Sat</v>
      </c>
      <c r="O10" s="44">
        <f t="shared" si="3"/>
        <v>4</v>
      </c>
      <c r="P10" s="44">
        <f>ROUND(G10*H10*VLOOKUP(D10,Table2[#All],2,FALSE),0)</f>
        <v>1053</v>
      </c>
      <c r="Q10" s="42">
        <f t="shared" si="4"/>
        <v>2106</v>
      </c>
      <c r="R10" s="42">
        <f t="shared" si="5"/>
        <v>1053</v>
      </c>
    </row>
    <row r="11" spans="1:18">
      <c r="A11">
        <v>10</v>
      </c>
      <c r="B11" t="s">
        <v>49</v>
      </c>
      <c r="C11" t="s">
        <v>29</v>
      </c>
      <c r="D11" t="s">
        <v>50</v>
      </c>
      <c r="E11" s="41">
        <v>45453</v>
      </c>
      <c r="F11" s="41">
        <v>45468</v>
      </c>
      <c r="G11">
        <v>7</v>
      </c>
      <c r="H11" s="42">
        <v>284</v>
      </c>
      <c r="I11" t="s">
        <v>37</v>
      </c>
      <c r="J11" t="s">
        <v>22</v>
      </c>
      <c r="K11" t="s">
        <v>27</v>
      </c>
      <c r="L11" s="44" t="str">
        <f t="shared" si="0"/>
        <v>2024</v>
      </c>
      <c r="M11" s="44" t="str">
        <f t="shared" si="1"/>
        <v>Jun</v>
      </c>
      <c r="N11" s="44" t="str">
        <f t="shared" si="2"/>
        <v>Mon</v>
      </c>
      <c r="O11" s="44">
        <f t="shared" si="3"/>
        <v>15</v>
      </c>
      <c r="P11" s="44">
        <f>ROUND(G11*H11*VLOOKUP(D11,Table2[#All],2,FALSE),0)</f>
        <v>1292</v>
      </c>
      <c r="Q11" s="42">
        <f t="shared" si="4"/>
        <v>1988</v>
      </c>
      <c r="R11" s="42">
        <f t="shared" si="5"/>
        <v>696</v>
      </c>
    </row>
    <row r="12" spans="1:18">
      <c r="A12">
        <v>11</v>
      </c>
      <c r="B12" t="s">
        <v>51</v>
      </c>
      <c r="C12" t="s">
        <v>41</v>
      </c>
      <c r="D12" t="s">
        <v>52</v>
      </c>
      <c r="E12" s="41">
        <v>45627</v>
      </c>
      <c r="F12" s="41">
        <v>45636</v>
      </c>
      <c r="G12">
        <v>8</v>
      </c>
      <c r="H12" s="42">
        <v>415</v>
      </c>
      <c r="I12" t="s">
        <v>21</v>
      </c>
      <c r="J12" t="s">
        <v>43</v>
      </c>
      <c r="K12" t="s">
        <v>39</v>
      </c>
      <c r="L12" s="44" t="str">
        <f t="shared" si="0"/>
        <v>2024</v>
      </c>
      <c r="M12" s="44" t="str">
        <f t="shared" si="1"/>
        <v>Dec</v>
      </c>
      <c r="N12" s="44" t="str">
        <f t="shared" si="2"/>
        <v>Sun</v>
      </c>
      <c r="O12" s="44">
        <f t="shared" si="3"/>
        <v>9</v>
      </c>
      <c r="P12" s="44">
        <f>ROUND(G12*H12*VLOOKUP(D12,Table2[#All],2,FALSE),0)</f>
        <v>2158</v>
      </c>
      <c r="Q12" s="42">
        <f t="shared" si="4"/>
        <v>3320</v>
      </c>
      <c r="R12" s="42">
        <f t="shared" si="5"/>
        <v>1162</v>
      </c>
    </row>
    <row r="13" spans="1:18">
      <c r="A13">
        <v>12</v>
      </c>
      <c r="B13" t="s">
        <v>53</v>
      </c>
      <c r="C13" t="s">
        <v>25</v>
      </c>
      <c r="D13" t="s">
        <v>54</v>
      </c>
      <c r="E13" s="41">
        <v>45477</v>
      </c>
      <c r="F13" s="41">
        <v>45480</v>
      </c>
      <c r="G13">
        <v>4</v>
      </c>
      <c r="H13" s="42">
        <v>151</v>
      </c>
      <c r="I13" t="s">
        <v>21</v>
      </c>
      <c r="J13" t="s">
        <v>43</v>
      </c>
      <c r="K13" t="s">
        <v>27</v>
      </c>
      <c r="L13" s="44" t="str">
        <f t="shared" si="0"/>
        <v>2024</v>
      </c>
      <c r="M13" s="44" t="str">
        <f t="shared" si="1"/>
        <v>Jul</v>
      </c>
      <c r="N13" s="44" t="str">
        <f t="shared" si="2"/>
        <v>Thu</v>
      </c>
      <c r="O13" s="44">
        <f t="shared" si="3"/>
        <v>3</v>
      </c>
      <c r="P13" s="44">
        <f>ROUND(G13*H13*VLOOKUP(D13,Table2[#All],2,FALSE),0)</f>
        <v>362</v>
      </c>
      <c r="Q13" s="42">
        <f t="shared" si="4"/>
        <v>604</v>
      </c>
      <c r="R13" s="42">
        <f t="shared" si="5"/>
        <v>242</v>
      </c>
    </row>
    <row r="14" spans="1:18">
      <c r="A14">
        <v>13</v>
      </c>
      <c r="B14" t="s">
        <v>55</v>
      </c>
      <c r="C14" t="s">
        <v>19</v>
      </c>
      <c r="D14" t="s">
        <v>20</v>
      </c>
      <c r="E14" s="41">
        <v>45370</v>
      </c>
      <c r="F14" s="41">
        <v>45380</v>
      </c>
      <c r="G14">
        <v>3</v>
      </c>
      <c r="H14" s="42">
        <v>821</v>
      </c>
      <c r="I14" t="s">
        <v>37</v>
      </c>
      <c r="J14" t="s">
        <v>43</v>
      </c>
      <c r="K14" t="s">
        <v>56</v>
      </c>
      <c r="L14" s="44" t="str">
        <f t="shared" si="0"/>
        <v>2024</v>
      </c>
      <c r="M14" s="44" t="str">
        <f t="shared" si="1"/>
        <v>Mar</v>
      </c>
      <c r="N14" s="44" t="str">
        <f t="shared" si="2"/>
        <v>Tue</v>
      </c>
      <c r="O14" s="44">
        <f t="shared" si="3"/>
        <v>10</v>
      </c>
      <c r="P14" s="44">
        <f>ROUND(G14*H14*VLOOKUP(D14,Table2[#All],2,FALSE),0)</f>
        <v>1847</v>
      </c>
      <c r="Q14" s="42">
        <f t="shared" si="4"/>
        <v>2463</v>
      </c>
      <c r="R14" s="42">
        <f t="shared" si="5"/>
        <v>616</v>
      </c>
    </row>
    <row r="15" spans="1:18">
      <c r="A15">
        <v>14</v>
      </c>
      <c r="B15" t="s">
        <v>57</v>
      </c>
      <c r="C15" t="s">
        <v>19</v>
      </c>
      <c r="D15" t="s">
        <v>36</v>
      </c>
      <c r="E15" s="41">
        <v>45487</v>
      </c>
      <c r="F15" s="41">
        <v>45501</v>
      </c>
      <c r="G15">
        <v>10</v>
      </c>
      <c r="H15" s="42">
        <v>489</v>
      </c>
      <c r="I15" t="s">
        <v>37</v>
      </c>
      <c r="J15" t="s">
        <v>43</v>
      </c>
      <c r="K15" t="s">
        <v>39</v>
      </c>
      <c r="L15" s="44" t="str">
        <f t="shared" si="0"/>
        <v>2024</v>
      </c>
      <c r="M15" s="44" t="str">
        <f t="shared" si="1"/>
        <v>Jul</v>
      </c>
      <c r="N15" s="44" t="str">
        <f t="shared" si="2"/>
        <v>Sun</v>
      </c>
      <c r="O15" s="44">
        <f t="shared" si="3"/>
        <v>14</v>
      </c>
      <c r="P15" s="44">
        <f>ROUND(G15*H15*VLOOKUP(D15,Table2[#All],2,FALSE),0)</f>
        <v>3179</v>
      </c>
      <c r="Q15" s="42">
        <f t="shared" si="4"/>
        <v>4890</v>
      </c>
      <c r="R15" s="42">
        <f t="shared" si="5"/>
        <v>1711</v>
      </c>
    </row>
    <row r="16" spans="1:18">
      <c r="A16">
        <v>15</v>
      </c>
      <c r="B16" t="s">
        <v>58</v>
      </c>
      <c r="C16" t="s">
        <v>19</v>
      </c>
      <c r="D16" t="s">
        <v>20</v>
      </c>
      <c r="E16" s="41">
        <v>45641</v>
      </c>
      <c r="F16" s="41">
        <v>45650</v>
      </c>
      <c r="G16">
        <v>9</v>
      </c>
      <c r="H16" s="42">
        <v>778</v>
      </c>
      <c r="I16" t="s">
        <v>21</v>
      </c>
      <c r="J16" t="s">
        <v>59</v>
      </c>
      <c r="K16" t="s">
        <v>39</v>
      </c>
      <c r="L16" s="44" t="str">
        <f t="shared" si="0"/>
        <v>2024</v>
      </c>
      <c r="M16" s="44" t="str">
        <f t="shared" si="1"/>
        <v>Dec</v>
      </c>
      <c r="N16" s="44" t="str">
        <f t="shared" si="2"/>
        <v>Sun</v>
      </c>
      <c r="O16" s="44">
        <f t="shared" si="3"/>
        <v>9</v>
      </c>
      <c r="P16" s="44">
        <f>ROUND(G16*H16*VLOOKUP(D16,Table2[#All],2,FALSE),0)</f>
        <v>5252</v>
      </c>
      <c r="Q16" s="42">
        <f t="shared" si="4"/>
        <v>7002</v>
      </c>
      <c r="R16" s="42">
        <f t="shared" si="5"/>
        <v>1750</v>
      </c>
    </row>
    <row r="17" spans="1:18">
      <c r="A17">
        <v>16</v>
      </c>
      <c r="B17" t="s">
        <v>60</v>
      </c>
      <c r="C17" t="s">
        <v>41</v>
      </c>
      <c r="D17" t="s">
        <v>61</v>
      </c>
      <c r="E17" s="41">
        <v>45372</v>
      </c>
      <c r="F17" s="41">
        <v>45380</v>
      </c>
      <c r="G17">
        <v>8</v>
      </c>
      <c r="H17" s="42">
        <v>13</v>
      </c>
      <c r="I17" t="s">
        <v>37</v>
      </c>
      <c r="J17" t="s">
        <v>43</v>
      </c>
      <c r="K17" t="s">
        <v>56</v>
      </c>
      <c r="L17" s="44" t="str">
        <f t="shared" si="0"/>
        <v>2024</v>
      </c>
      <c r="M17" s="44" t="str">
        <f t="shared" si="1"/>
        <v>Mar</v>
      </c>
      <c r="N17" s="44" t="str">
        <f t="shared" si="2"/>
        <v>Thu</v>
      </c>
      <c r="O17" s="44">
        <f t="shared" si="3"/>
        <v>8</v>
      </c>
      <c r="P17" s="44">
        <f>ROUND(G17*H17*VLOOKUP(D17,Table2[#All],2,FALSE),0)</f>
        <v>73</v>
      </c>
      <c r="Q17" s="42">
        <f t="shared" si="4"/>
        <v>104</v>
      </c>
      <c r="R17" s="42">
        <f t="shared" si="5"/>
        <v>31</v>
      </c>
    </row>
    <row r="18" spans="1:18">
      <c r="A18">
        <v>17</v>
      </c>
      <c r="B18" t="s">
        <v>62</v>
      </c>
      <c r="C18" t="s">
        <v>29</v>
      </c>
      <c r="D18" t="s">
        <v>63</v>
      </c>
      <c r="E18" s="41">
        <v>45346</v>
      </c>
      <c r="F18" s="41">
        <v>45354</v>
      </c>
      <c r="G18">
        <v>5</v>
      </c>
      <c r="H18" s="42">
        <v>871</v>
      </c>
      <c r="I18" t="s">
        <v>37</v>
      </c>
      <c r="J18" t="s">
        <v>43</v>
      </c>
      <c r="K18" t="s">
        <v>23</v>
      </c>
      <c r="L18" s="44" t="str">
        <f t="shared" si="0"/>
        <v>2024</v>
      </c>
      <c r="M18" s="44" t="str">
        <f t="shared" si="1"/>
        <v>Feb</v>
      </c>
      <c r="N18" s="44" t="str">
        <f t="shared" si="2"/>
        <v>Sat</v>
      </c>
      <c r="O18" s="44">
        <f t="shared" si="3"/>
        <v>8</v>
      </c>
      <c r="P18" s="44">
        <f>ROUND(G18*H18*VLOOKUP(D18,Table2[#All],2,FALSE),0)</f>
        <v>3049</v>
      </c>
      <c r="Q18" s="42">
        <f t="shared" si="4"/>
        <v>4355</v>
      </c>
      <c r="R18" s="42">
        <f t="shared" si="5"/>
        <v>1306</v>
      </c>
    </row>
    <row r="19" spans="1:18">
      <c r="A19">
        <v>18</v>
      </c>
      <c r="B19" t="s">
        <v>64</v>
      </c>
      <c r="C19" t="s">
        <v>29</v>
      </c>
      <c r="D19" t="s">
        <v>65</v>
      </c>
      <c r="E19" s="41">
        <v>45483</v>
      </c>
      <c r="F19" s="41">
        <v>45492</v>
      </c>
      <c r="G19">
        <v>3</v>
      </c>
      <c r="H19" s="42">
        <v>562</v>
      </c>
      <c r="I19" t="s">
        <v>21</v>
      </c>
      <c r="J19" t="s">
        <v>31</v>
      </c>
      <c r="K19" t="s">
        <v>56</v>
      </c>
      <c r="L19" s="44" t="str">
        <f t="shared" si="0"/>
        <v>2024</v>
      </c>
      <c r="M19" s="44" t="str">
        <f t="shared" si="1"/>
        <v>Jul</v>
      </c>
      <c r="N19" s="44" t="str">
        <f t="shared" si="2"/>
        <v>Wed</v>
      </c>
      <c r="O19" s="44">
        <f t="shared" si="3"/>
        <v>9</v>
      </c>
      <c r="P19" s="44">
        <f>ROUND(G19*H19*VLOOKUP(D19,Table2[#All],2,FALSE),0)</f>
        <v>1180</v>
      </c>
      <c r="Q19" s="42">
        <f t="shared" si="4"/>
        <v>1686</v>
      </c>
      <c r="R19" s="42">
        <f t="shared" si="5"/>
        <v>506</v>
      </c>
    </row>
    <row r="20" spans="1:18">
      <c r="A20">
        <v>19</v>
      </c>
      <c r="B20" t="s">
        <v>66</v>
      </c>
      <c r="C20" t="s">
        <v>25</v>
      </c>
      <c r="D20" t="s">
        <v>67</v>
      </c>
      <c r="E20" s="41">
        <v>45542</v>
      </c>
      <c r="F20" s="41">
        <v>45552</v>
      </c>
      <c r="G20">
        <v>1</v>
      </c>
      <c r="H20" s="42">
        <v>124</v>
      </c>
      <c r="I20" t="s">
        <v>21</v>
      </c>
      <c r="J20" t="s">
        <v>59</v>
      </c>
      <c r="K20" t="s">
        <v>23</v>
      </c>
      <c r="L20" s="44" t="str">
        <f t="shared" si="0"/>
        <v>2024</v>
      </c>
      <c r="M20" s="44" t="str">
        <f t="shared" si="1"/>
        <v>Sep</v>
      </c>
      <c r="N20" s="44" t="str">
        <f t="shared" si="2"/>
        <v>Sat</v>
      </c>
      <c r="O20" s="44">
        <f t="shared" si="3"/>
        <v>10</v>
      </c>
      <c r="P20" s="44">
        <f>ROUND(G20*H20*VLOOKUP(D20,Table2[#All],2,FALSE),0)</f>
        <v>68</v>
      </c>
      <c r="Q20" s="42">
        <f t="shared" si="4"/>
        <v>124</v>
      </c>
      <c r="R20" s="42">
        <f t="shared" si="5"/>
        <v>56</v>
      </c>
    </row>
    <row r="21" spans="1:18">
      <c r="A21">
        <v>20</v>
      </c>
      <c r="B21" t="s">
        <v>68</v>
      </c>
      <c r="C21" t="s">
        <v>19</v>
      </c>
      <c r="D21" t="s">
        <v>69</v>
      </c>
      <c r="E21" s="41">
        <v>45582</v>
      </c>
      <c r="F21" s="41">
        <v>45588</v>
      </c>
      <c r="G21">
        <v>2</v>
      </c>
      <c r="H21" s="42">
        <v>97</v>
      </c>
      <c r="I21" t="s">
        <v>21</v>
      </c>
      <c r="J21" t="s">
        <v>43</v>
      </c>
      <c r="K21" t="s">
        <v>56</v>
      </c>
      <c r="L21" s="44" t="str">
        <f t="shared" si="0"/>
        <v>2024</v>
      </c>
      <c r="M21" s="44" t="str">
        <f t="shared" si="1"/>
        <v>Oct</v>
      </c>
      <c r="N21" s="44" t="str">
        <f t="shared" si="2"/>
        <v>Thu</v>
      </c>
      <c r="O21" s="44">
        <f t="shared" si="3"/>
        <v>6</v>
      </c>
      <c r="P21" s="44">
        <f>ROUND(G21*H21*VLOOKUP(D21,Table2[#All],2,FALSE),0)</f>
        <v>165</v>
      </c>
      <c r="Q21" s="42">
        <f t="shared" si="4"/>
        <v>194</v>
      </c>
      <c r="R21" s="42">
        <f t="shared" si="5"/>
        <v>29</v>
      </c>
    </row>
    <row r="22" spans="1:18">
      <c r="A22">
        <v>21</v>
      </c>
      <c r="B22" t="s">
        <v>53</v>
      </c>
      <c r="C22" t="s">
        <v>25</v>
      </c>
      <c r="D22" t="s">
        <v>54</v>
      </c>
      <c r="E22" s="41">
        <v>45477</v>
      </c>
      <c r="F22" s="41">
        <v>45480</v>
      </c>
      <c r="G22">
        <v>4</v>
      </c>
      <c r="H22" s="42">
        <v>151</v>
      </c>
      <c r="I22" t="s">
        <v>21</v>
      </c>
      <c r="J22" t="s">
        <v>43</v>
      </c>
      <c r="K22" t="s">
        <v>23</v>
      </c>
      <c r="L22" s="44" t="str">
        <f t="shared" si="0"/>
        <v>2024</v>
      </c>
      <c r="M22" s="44" t="str">
        <f t="shared" si="1"/>
        <v>Jul</v>
      </c>
      <c r="N22" s="44" t="str">
        <f t="shared" si="2"/>
        <v>Thu</v>
      </c>
      <c r="O22" s="44">
        <f t="shared" si="3"/>
        <v>3</v>
      </c>
      <c r="P22" s="44">
        <f>ROUND(G22*H22*VLOOKUP(D22,Table2[#All],2,FALSE),0)</f>
        <v>362</v>
      </c>
      <c r="Q22" s="42">
        <f t="shared" si="4"/>
        <v>604</v>
      </c>
      <c r="R22" s="42">
        <f t="shared" si="5"/>
        <v>242</v>
      </c>
    </row>
    <row r="23" spans="1:18">
      <c r="A23">
        <v>22</v>
      </c>
      <c r="B23" t="s">
        <v>70</v>
      </c>
      <c r="C23" t="s">
        <v>25</v>
      </c>
      <c r="D23" t="s">
        <v>71</v>
      </c>
      <c r="E23" s="41">
        <v>45508</v>
      </c>
      <c r="F23" s="41">
        <v>45520</v>
      </c>
      <c r="G23">
        <v>4</v>
      </c>
      <c r="H23" s="42">
        <v>961</v>
      </c>
      <c r="I23" t="s">
        <v>37</v>
      </c>
      <c r="J23" t="s">
        <v>43</v>
      </c>
      <c r="K23" t="s">
        <v>23</v>
      </c>
      <c r="L23" s="44" t="str">
        <f t="shared" si="0"/>
        <v>2024</v>
      </c>
      <c r="M23" s="44" t="str">
        <f t="shared" si="1"/>
        <v>Aug</v>
      </c>
      <c r="N23" s="44" t="str">
        <f t="shared" si="2"/>
        <v>Sun</v>
      </c>
      <c r="O23" s="44">
        <f t="shared" si="3"/>
        <v>12</v>
      </c>
      <c r="P23" s="44">
        <f>ROUND(G23*H23*VLOOKUP(D23,Table2[#All],2,FALSE),0)</f>
        <v>2499</v>
      </c>
      <c r="Q23" s="42">
        <f t="shared" si="4"/>
        <v>3844</v>
      </c>
      <c r="R23" s="42">
        <f t="shared" si="5"/>
        <v>1345</v>
      </c>
    </row>
    <row r="24" spans="1:18">
      <c r="A24">
        <v>23</v>
      </c>
      <c r="B24" t="s">
        <v>72</v>
      </c>
      <c r="C24" t="s">
        <v>41</v>
      </c>
      <c r="D24" t="s">
        <v>61</v>
      </c>
      <c r="E24" s="41">
        <v>45635</v>
      </c>
      <c r="F24" s="41">
        <v>45638</v>
      </c>
      <c r="G24">
        <v>6</v>
      </c>
      <c r="H24" s="42">
        <v>458</v>
      </c>
      <c r="I24" t="s">
        <v>21</v>
      </c>
      <c r="J24" t="s">
        <v>43</v>
      </c>
      <c r="K24" t="s">
        <v>27</v>
      </c>
      <c r="L24" s="44" t="str">
        <f t="shared" si="0"/>
        <v>2024</v>
      </c>
      <c r="M24" s="44" t="str">
        <f t="shared" si="1"/>
        <v>Dec</v>
      </c>
      <c r="N24" s="44" t="str">
        <f t="shared" si="2"/>
        <v>Mon</v>
      </c>
      <c r="O24" s="44">
        <f t="shared" si="3"/>
        <v>3</v>
      </c>
      <c r="P24" s="44">
        <f>ROUND(G24*H24*VLOOKUP(D24,Table2[#All],2,FALSE),0)</f>
        <v>1924</v>
      </c>
      <c r="Q24" s="42">
        <f t="shared" si="4"/>
        <v>2748</v>
      </c>
      <c r="R24" s="42">
        <f t="shared" si="5"/>
        <v>824</v>
      </c>
    </row>
    <row r="25" spans="1:18">
      <c r="A25">
        <v>24</v>
      </c>
      <c r="B25" t="s">
        <v>73</v>
      </c>
      <c r="C25" t="s">
        <v>29</v>
      </c>
      <c r="D25" t="s">
        <v>65</v>
      </c>
      <c r="E25" s="41">
        <v>45324</v>
      </c>
      <c r="F25" s="41">
        <v>45334</v>
      </c>
      <c r="G25">
        <v>6</v>
      </c>
      <c r="H25" s="42">
        <v>31</v>
      </c>
      <c r="I25" t="s">
        <v>21</v>
      </c>
      <c r="J25" t="s">
        <v>43</v>
      </c>
      <c r="K25" t="s">
        <v>39</v>
      </c>
      <c r="L25" s="44" t="str">
        <f t="shared" si="0"/>
        <v>2024</v>
      </c>
      <c r="M25" s="44" t="str">
        <f t="shared" si="1"/>
        <v>Feb</v>
      </c>
      <c r="N25" s="44" t="str">
        <f t="shared" si="2"/>
        <v>Fri</v>
      </c>
      <c r="O25" s="44">
        <f t="shared" si="3"/>
        <v>10</v>
      </c>
      <c r="P25" s="44">
        <f>ROUND(G25*H25*VLOOKUP(D25,Table2[#All],2,FALSE),0)</f>
        <v>130</v>
      </c>
      <c r="Q25" s="42">
        <f t="shared" si="4"/>
        <v>186</v>
      </c>
      <c r="R25" s="42">
        <f t="shared" si="5"/>
        <v>56</v>
      </c>
    </row>
    <row r="26" spans="1:18">
      <c r="A26">
        <v>25</v>
      </c>
      <c r="B26" t="s">
        <v>74</v>
      </c>
      <c r="C26" t="s">
        <v>25</v>
      </c>
      <c r="D26" t="s">
        <v>75</v>
      </c>
      <c r="E26" s="41">
        <v>45295</v>
      </c>
      <c r="F26" s="41">
        <v>45306</v>
      </c>
      <c r="G26">
        <v>2</v>
      </c>
      <c r="H26" s="42">
        <v>734</v>
      </c>
      <c r="I26" t="s">
        <v>21</v>
      </c>
      <c r="J26" t="s">
        <v>43</v>
      </c>
      <c r="K26" t="s">
        <v>56</v>
      </c>
      <c r="L26" s="44" t="str">
        <f t="shared" si="0"/>
        <v>2024</v>
      </c>
      <c r="M26" s="44" t="str">
        <f t="shared" si="1"/>
        <v>Jan</v>
      </c>
      <c r="N26" s="44" t="str">
        <f t="shared" si="2"/>
        <v>Thu</v>
      </c>
      <c r="O26" s="44">
        <f t="shared" si="3"/>
        <v>11</v>
      </c>
      <c r="P26" s="44">
        <f>ROUND(G26*H26*VLOOKUP(D26,Table2[#All],2,FALSE),0)</f>
        <v>734</v>
      </c>
      <c r="Q26" s="42">
        <f t="shared" si="4"/>
        <v>1468</v>
      </c>
      <c r="R26" s="42">
        <f t="shared" si="5"/>
        <v>734</v>
      </c>
    </row>
    <row r="27" spans="1:18">
      <c r="A27">
        <v>26</v>
      </c>
      <c r="B27" t="s">
        <v>76</v>
      </c>
      <c r="C27" t="s">
        <v>19</v>
      </c>
      <c r="D27" t="s">
        <v>20</v>
      </c>
      <c r="E27" s="41">
        <v>45461</v>
      </c>
      <c r="F27" s="41">
        <v>45472</v>
      </c>
      <c r="G27">
        <v>2</v>
      </c>
      <c r="H27" s="42">
        <v>536</v>
      </c>
      <c r="I27" t="s">
        <v>37</v>
      </c>
      <c r="J27" t="s">
        <v>22</v>
      </c>
      <c r="K27" t="s">
        <v>23</v>
      </c>
      <c r="L27" s="44" t="str">
        <f t="shared" si="0"/>
        <v>2024</v>
      </c>
      <c r="M27" s="44" t="str">
        <f t="shared" si="1"/>
        <v>Jun</v>
      </c>
      <c r="N27" s="44" t="str">
        <f t="shared" si="2"/>
        <v>Tue</v>
      </c>
      <c r="O27" s="44">
        <f t="shared" si="3"/>
        <v>11</v>
      </c>
      <c r="P27" s="44">
        <f>ROUND(G27*H27*VLOOKUP(D27,Table2[#All],2,FALSE),0)</f>
        <v>804</v>
      </c>
      <c r="Q27" s="42">
        <f t="shared" si="4"/>
        <v>1072</v>
      </c>
      <c r="R27" s="42">
        <f t="shared" si="5"/>
        <v>268</v>
      </c>
    </row>
    <row r="28" spans="1:18">
      <c r="A28">
        <v>27</v>
      </c>
      <c r="B28" t="s">
        <v>77</v>
      </c>
      <c r="C28" t="s">
        <v>33</v>
      </c>
      <c r="D28" t="s">
        <v>48</v>
      </c>
      <c r="E28" s="41">
        <v>45531</v>
      </c>
      <c r="F28" s="41">
        <v>45534</v>
      </c>
      <c r="G28">
        <v>1</v>
      </c>
      <c r="H28" s="42">
        <v>200</v>
      </c>
      <c r="I28" t="s">
        <v>21</v>
      </c>
      <c r="J28" t="s">
        <v>43</v>
      </c>
      <c r="K28" t="s">
        <v>56</v>
      </c>
      <c r="L28" s="44" t="str">
        <f t="shared" si="0"/>
        <v>2024</v>
      </c>
      <c r="M28" s="44" t="str">
        <f t="shared" si="1"/>
        <v>Aug</v>
      </c>
      <c r="N28" s="44" t="str">
        <f t="shared" si="2"/>
        <v>Tue</v>
      </c>
      <c r="O28" s="44">
        <f t="shared" si="3"/>
        <v>3</v>
      </c>
      <c r="P28" s="44">
        <f>ROUND(G28*H28*VLOOKUP(D28,Table2[#All],2,FALSE),0)</f>
        <v>100</v>
      </c>
      <c r="Q28" s="42">
        <f t="shared" si="4"/>
        <v>200</v>
      </c>
      <c r="R28" s="42">
        <f t="shared" si="5"/>
        <v>100</v>
      </c>
    </row>
    <row r="29" spans="1:18">
      <c r="A29">
        <v>28</v>
      </c>
      <c r="B29" t="s">
        <v>78</v>
      </c>
      <c r="C29" t="s">
        <v>25</v>
      </c>
      <c r="D29" t="s">
        <v>26</v>
      </c>
      <c r="E29" s="41">
        <v>45317</v>
      </c>
      <c r="F29" s="41">
        <v>45329</v>
      </c>
      <c r="G29">
        <v>9</v>
      </c>
      <c r="H29" s="42">
        <v>866</v>
      </c>
      <c r="I29" t="s">
        <v>21</v>
      </c>
      <c r="J29" t="s">
        <v>22</v>
      </c>
      <c r="K29" t="s">
        <v>39</v>
      </c>
      <c r="L29" s="44" t="str">
        <f t="shared" si="0"/>
        <v>2024</v>
      </c>
      <c r="M29" s="44" t="str">
        <f t="shared" si="1"/>
        <v>Jan</v>
      </c>
      <c r="N29" s="44" t="str">
        <f t="shared" si="2"/>
        <v>Fri</v>
      </c>
      <c r="O29" s="44">
        <f t="shared" si="3"/>
        <v>12</v>
      </c>
      <c r="P29" s="44">
        <f>ROUND(G29*H29*VLOOKUP(D29,Table2[#All],2,FALSE),0)</f>
        <v>3897</v>
      </c>
      <c r="Q29" s="42">
        <f t="shared" si="4"/>
        <v>7794</v>
      </c>
      <c r="R29" s="42">
        <f t="shared" si="5"/>
        <v>3897</v>
      </c>
    </row>
    <row r="30" spans="1:18">
      <c r="A30">
        <v>29</v>
      </c>
      <c r="B30" t="s">
        <v>79</v>
      </c>
      <c r="C30" t="s">
        <v>29</v>
      </c>
      <c r="D30" t="s">
        <v>30</v>
      </c>
      <c r="E30" s="41">
        <v>45540</v>
      </c>
      <c r="F30" s="41">
        <v>45554</v>
      </c>
      <c r="G30">
        <v>8</v>
      </c>
      <c r="H30" s="42">
        <v>228</v>
      </c>
      <c r="I30" t="s">
        <v>21</v>
      </c>
      <c r="J30" t="s">
        <v>31</v>
      </c>
      <c r="K30" t="s">
        <v>39</v>
      </c>
      <c r="L30" s="44" t="str">
        <f t="shared" si="0"/>
        <v>2024</v>
      </c>
      <c r="M30" s="44" t="str">
        <f t="shared" si="1"/>
        <v>Sep</v>
      </c>
      <c r="N30" s="44" t="str">
        <f t="shared" si="2"/>
        <v>Thu</v>
      </c>
      <c r="O30" s="44">
        <f t="shared" si="3"/>
        <v>14</v>
      </c>
      <c r="P30" s="44">
        <f>ROUND(G30*H30*VLOOKUP(D30,Table2[#All],2,FALSE),0)</f>
        <v>1368</v>
      </c>
      <c r="Q30" s="42">
        <f t="shared" si="4"/>
        <v>1824</v>
      </c>
      <c r="R30" s="42">
        <f t="shared" si="5"/>
        <v>456</v>
      </c>
    </row>
    <row r="31" spans="1:18">
      <c r="A31">
        <v>30</v>
      </c>
      <c r="B31" t="s">
        <v>80</v>
      </c>
      <c r="C31" t="s">
        <v>33</v>
      </c>
      <c r="D31" t="s">
        <v>81</v>
      </c>
      <c r="E31" s="41">
        <v>45630</v>
      </c>
      <c r="F31" s="41">
        <v>45637</v>
      </c>
      <c r="G31">
        <v>8</v>
      </c>
      <c r="H31" s="42">
        <v>168</v>
      </c>
      <c r="I31" t="s">
        <v>21</v>
      </c>
      <c r="J31" t="s">
        <v>22</v>
      </c>
      <c r="K31" t="s">
        <v>27</v>
      </c>
      <c r="L31" s="44" t="str">
        <f t="shared" si="0"/>
        <v>2024</v>
      </c>
      <c r="M31" s="44" t="str">
        <f t="shared" si="1"/>
        <v>Dec</v>
      </c>
      <c r="N31" s="44" t="str">
        <f t="shared" si="2"/>
        <v>Wed</v>
      </c>
      <c r="O31" s="44">
        <f t="shared" si="3"/>
        <v>7</v>
      </c>
      <c r="P31" s="44">
        <f>ROUND(G31*H31*VLOOKUP(D31,Table2[#All],2,FALSE),0)</f>
        <v>739</v>
      </c>
      <c r="Q31" s="42">
        <f t="shared" si="4"/>
        <v>1344</v>
      </c>
      <c r="R31" s="42">
        <f t="shared" si="5"/>
        <v>605</v>
      </c>
    </row>
    <row r="32" spans="1:18">
      <c r="A32">
        <v>31</v>
      </c>
      <c r="B32" t="s">
        <v>82</v>
      </c>
      <c r="C32" t="s">
        <v>19</v>
      </c>
      <c r="D32" t="s">
        <v>46</v>
      </c>
      <c r="E32" s="41">
        <v>45569</v>
      </c>
      <c r="F32" s="41">
        <v>45572</v>
      </c>
      <c r="G32">
        <v>1</v>
      </c>
      <c r="H32" s="42">
        <v>775</v>
      </c>
      <c r="I32" t="s">
        <v>21</v>
      </c>
      <c r="J32" t="s">
        <v>59</v>
      </c>
      <c r="K32" t="s">
        <v>27</v>
      </c>
      <c r="L32" s="44" t="str">
        <f t="shared" si="0"/>
        <v>2024</v>
      </c>
      <c r="M32" s="44" t="str">
        <f t="shared" si="1"/>
        <v>Oct</v>
      </c>
      <c r="N32" s="44" t="str">
        <f t="shared" si="2"/>
        <v>Fri</v>
      </c>
      <c r="O32" s="44">
        <f t="shared" si="3"/>
        <v>3</v>
      </c>
      <c r="P32" s="44">
        <f>ROUND(G32*H32*VLOOKUP(D32,Table2[#All],2,FALSE),0)</f>
        <v>620</v>
      </c>
      <c r="Q32" s="42">
        <f t="shared" si="4"/>
        <v>775</v>
      </c>
      <c r="R32" s="42">
        <f t="shared" si="5"/>
        <v>155</v>
      </c>
    </row>
    <row r="33" spans="1:18">
      <c r="A33">
        <v>32</v>
      </c>
      <c r="B33" t="s">
        <v>83</v>
      </c>
      <c r="C33" t="s">
        <v>25</v>
      </c>
      <c r="D33" t="s">
        <v>54</v>
      </c>
      <c r="E33" s="41">
        <v>45549</v>
      </c>
      <c r="F33" s="41">
        <v>45554</v>
      </c>
      <c r="G33">
        <v>9</v>
      </c>
      <c r="H33" s="42">
        <v>171</v>
      </c>
      <c r="I33" t="s">
        <v>21</v>
      </c>
      <c r="J33" t="s">
        <v>22</v>
      </c>
      <c r="K33" t="s">
        <v>39</v>
      </c>
      <c r="L33" s="44" t="str">
        <f t="shared" si="0"/>
        <v>2024</v>
      </c>
      <c r="M33" s="44" t="str">
        <f t="shared" si="1"/>
        <v>Sep</v>
      </c>
      <c r="N33" s="44" t="str">
        <f t="shared" si="2"/>
        <v>Sat</v>
      </c>
      <c r="O33" s="44">
        <f t="shared" si="3"/>
        <v>5</v>
      </c>
      <c r="P33" s="44">
        <f>ROUND(G33*H33*VLOOKUP(D33,Table2[#All],2,FALSE),0)</f>
        <v>923</v>
      </c>
      <c r="Q33" s="42">
        <f t="shared" si="4"/>
        <v>1539</v>
      </c>
      <c r="R33" s="42">
        <f t="shared" si="5"/>
        <v>616</v>
      </c>
    </row>
    <row r="34" spans="1:18">
      <c r="A34">
        <v>33</v>
      </c>
      <c r="B34" t="s">
        <v>84</v>
      </c>
      <c r="C34" t="s">
        <v>19</v>
      </c>
      <c r="D34" t="s">
        <v>46</v>
      </c>
      <c r="E34" s="41">
        <v>45418</v>
      </c>
      <c r="F34" s="41">
        <v>45431</v>
      </c>
      <c r="G34">
        <v>10</v>
      </c>
      <c r="H34" s="42">
        <v>618</v>
      </c>
      <c r="I34" t="s">
        <v>21</v>
      </c>
      <c r="J34" t="s">
        <v>22</v>
      </c>
      <c r="K34" t="s">
        <v>56</v>
      </c>
      <c r="L34" s="44" t="str">
        <f t="shared" si="0"/>
        <v>2024</v>
      </c>
      <c r="M34" s="44" t="str">
        <f t="shared" si="1"/>
        <v>May</v>
      </c>
      <c r="N34" s="44" t="str">
        <f t="shared" si="2"/>
        <v>Mon</v>
      </c>
      <c r="O34" s="44">
        <f t="shared" si="3"/>
        <v>13</v>
      </c>
      <c r="P34" s="44">
        <f>ROUND(G34*H34*VLOOKUP(D34,Table2[#All],2,FALSE),0)</f>
        <v>4944</v>
      </c>
      <c r="Q34" s="42">
        <f t="shared" si="4"/>
        <v>6180</v>
      </c>
      <c r="R34" s="42">
        <f t="shared" si="5"/>
        <v>1236</v>
      </c>
    </row>
    <row r="35" spans="1:18">
      <c r="A35">
        <v>34</v>
      </c>
      <c r="B35" t="s">
        <v>85</v>
      </c>
      <c r="C35" t="s">
        <v>33</v>
      </c>
      <c r="D35" t="s">
        <v>81</v>
      </c>
      <c r="E35" s="41">
        <v>45581</v>
      </c>
      <c r="F35" s="41">
        <v>45586</v>
      </c>
      <c r="G35">
        <v>9</v>
      </c>
      <c r="H35" s="42">
        <v>333</v>
      </c>
      <c r="I35" t="s">
        <v>37</v>
      </c>
      <c r="J35" t="s">
        <v>59</v>
      </c>
      <c r="K35" t="s">
        <v>56</v>
      </c>
      <c r="L35" s="44" t="str">
        <f t="shared" si="0"/>
        <v>2024</v>
      </c>
      <c r="M35" s="44" t="str">
        <f t="shared" si="1"/>
        <v>Oct</v>
      </c>
      <c r="N35" s="44" t="str">
        <f t="shared" si="2"/>
        <v>Wed</v>
      </c>
      <c r="O35" s="44">
        <f t="shared" si="3"/>
        <v>5</v>
      </c>
      <c r="P35" s="44">
        <f>ROUND(G35*H35*VLOOKUP(D35,Table2[#All],2,FALSE),0)</f>
        <v>1648</v>
      </c>
      <c r="Q35" s="42">
        <f t="shared" si="4"/>
        <v>2997</v>
      </c>
      <c r="R35" s="42">
        <f t="shared" si="5"/>
        <v>1349</v>
      </c>
    </row>
    <row r="36" spans="1:18">
      <c r="A36">
        <v>35</v>
      </c>
      <c r="B36" t="s">
        <v>86</v>
      </c>
      <c r="C36" t="s">
        <v>41</v>
      </c>
      <c r="D36" t="s">
        <v>87</v>
      </c>
      <c r="E36" s="41">
        <v>45296</v>
      </c>
      <c r="F36" s="41">
        <v>45301</v>
      </c>
      <c r="G36">
        <v>8</v>
      </c>
      <c r="H36" s="42">
        <v>646</v>
      </c>
      <c r="I36" t="s">
        <v>21</v>
      </c>
      <c r="J36" t="s">
        <v>43</v>
      </c>
      <c r="K36" t="s">
        <v>56</v>
      </c>
      <c r="L36" s="44" t="str">
        <f t="shared" si="0"/>
        <v>2024</v>
      </c>
      <c r="M36" s="44" t="str">
        <f t="shared" si="1"/>
        <v>Jan</v>
      </c>
      <c r="N36" s="44" t="str">
        <f t="shared" si="2"/>
        <v>Fri</v>
      </c>
      <c r="O36" s="44">
        <f t="shared" si="3"/>
        <v>5</v>
      </c>
      <c r="P36" s="44">
        <f>ROUND(G36*H36*VLOOKUP(D36,Table2[#All],2,FALSE),0)</f>
        <v>3876</v>
      </c>
      <c r="Q36" s="42">
        <f t="shared" si="4"/>
        <v>5168</v>
      </c>
      <c r="R36" s="42">
        <f t="shared" si="5"/>
        <v>1292</v>
      </c>
    </row>
    <row r="37" spans="1:18">
      <c r="A37">
        <v>36</v>
      </c>
      <c r="B37" t="s">
        <v>88</v>
      </c>
      <c r="C37" t="s">
        <v>25</v>
      </c>
      <c r="D37" t="s">
        <v>75</v>
      </c>
      <c r="E37" s="41">
        <v>45551</v>
      </c>
      <c r="F37" s="41">
        <v>45556</v>
      </c>
      <c r="G37">
        <v>5</v>
      </c>
      <c r="H37" s="43">
        <f>AVERAGEIF(D2:D556,D37,H1:H556)</f>
        <v>514.769230769231</v>
      </c>
      <c r="I37" t="s">
        <v>21</v>
      </c>
      <c r="J37" t="s">
        <v>59</v>
      </c>
      <c r="K37" t="s">
        <v>23</v>
      </c>
      <c r="L37" s="44" t="str">
        <f t="shared" si="0"/>
        <v>2024</v>
      </c>
      <c r="M37" s="44" t="str">
        <f t="shared" si="1"/>
        <v>Sep</v>
      </c>
      <c r="N37" s="44" t="str">
        <f t="shared" si="2"/>
        <v>Mon</v>
      </c>
      <c r="O37" s="44">
        <f t="shared" si="3"/>
        <v>5</v>
      </c>
      <c r="P37" s="44">
        <f>ROUND(G37*H37*VLOOKUP(D37,Table2[#All],2,FALSE),0)</f>
        <v>1287</v>
      </c>
      <c r="Q37" s="42">
        <f t="shared" si="4"/>
        <v>2573.84615384615</v>
      </c>
      <c r="R37" s="42">
        <f t="shared" si="5"/>
        <v>1286.84615384615</v>
      </c>
    </row>
    <row r="38" spans="1:18">
      <c r="A38">
        <v>37</v>
      </c>
      <c r="B38" t="s">
        <v>89</v>
      </c>
      <c r="C38" t="s">
        <v>41</v>
      </c>
      <c r="D38" t="s">
        <v>90</v>
      </c>
      <c r="E38" s="41">
        <v>45372</v>
      </c>
      <c r="F38" s="41">
        <v>45386</v>
      </c>
      <c r="G38">
        <v>8</v>
      </c>
      <c r="H38" s="42">
        <v>863</v>
      </c>
      <c r="I38" t="s">
        <v>37</v>
      </c>
      <c r="J38" t="s">
        <v>43</v>
      </c>
      <c r="K38" t="s">
        <v>56</v>
      </c>
      <c r="L38" s="44" t="str">
        <f t="shared" si="0"/>
        <v>2024</v>
      </c>
      <c r="M38" s="44" t="str">
        <f t="shared" si="1"/>
        <v>Mar</v>
      </c>
      <c r="N38" s="44" t="str">
        <f t="shared" si="2"/>
        <v>Thu</v>
      </c>
      <c r="O38" s="44">
        <f t="shared" si="3"/>
        <v>14</v>
      </c>
      <c r="P38" s="44">
        <f>ROUND(G38*H38*VLOOKUP(D38,Table2[#All],2,FALSE),0)</f>
        <v>4488</v>
      </c>
      <c r="Q38" s="42">
        <f t="shared" si="4"/>
        <v>6904</v>
      </c>
      <c r="R38" s="42">
        <f t="shared" si="5"/>
        <v>2416</v>
      </c>
    </row>
    <row r="39" spans="1:18">
      <c r="A39">
        <v>38</v>
      </c>
      <c r="B39" t="s">
        <v>91</v>
      </c>
      <c r="C39" t="s">
        <v>25</v>
      </c>
      <c r="D39" t="s">
        <v>26</v>
      </c>
      <c r="E39" s="41">
        <v>45633</v>
      </c>
      <c r="F39" s="41">
        <v>45645</v>
      </c>
      <c r="G39">
        <v>9</v>
      </c>
      <c r="H39" s="42">
        <v>316</v>
      </c>
      <c r="I39" t="s">
        <v>21</v>
      </c>
      <c r="J39" t="s">
        <v>43</v>
      </c>
      <c r="K39" t="s">
        <v>23</v>
      </c>
      <c r="L39" s="44" t="str">
        <f t="shared" si="0"/>
        <v>2024</v>
      </c>
      <c r="M39" s="44" t="str">
        <f t="shared" si="1"/>
        <v>Dec</v>
      </c>
      <c r="N39" s="44" t="str">
        <f t="shared" si="2"/>
        <v>Sat</v>
      </c>
      <c r="O39" s="44">
        <f t="shared" si="3"/>
        <v>12</v>
      </c>
      <c r="P39" s="44">
        <f>ROUND(G39*H39*VLOOKUP(D39,Table2[#All],2,FALSE),0)</f>
        <v>1422</v>
      </c>
      <c r="Q39" s="42">
        <f t="shared" si="4"/>
        <v>2844</v>
      </c>
      <c r="R39" s="42">
        <f t="shared" si="5"/>
        <v>1422</v>
      </c>
    </row>
    <row r="40" spans="1:18">
      <c r="A40">
        <v>39</v>
      </c>
      <c r="B40" t="s">
        <v>92</v>
      </c>
      <c r="C40" t="s">
        <v>41</v>
      </c>
      <c r="D40" t="s">
        <v>87</v>
      </c>
      <c r="E40" s="41">
        <v>45346</v>
      </c>
      <c r="F40" s="41">
        <v>45351</v>
      </c>
      <c r="G40">
        <v>9</v>
      </c>
      <c r="H40" s="42">
        <v>169</v>
      </c>
      <c r="I40" t="s">
        <v>37</v>
      </c>
      <c r="J40" t="s">
        <v>59</v>
      </c>
      <c r="K40" t="s">
        <v>39</v>
      </c>
      <c r="L40" s="44" t="str">
        <f t="shared" si="0"/>
        <v>2024</v>
      </c>
      <c r="M40" s="44" t="str">
        <f t="shared" si="1"/>
        <v>Feb</v>
      </c>
      <c r="N40" s="44" t="str">
        <f t="shared" si="2"/>
        <v>Sat</v>
      </c>
      <c r="O40" s="44">
        <f t="shared" si="3"/>
        <v>5</v>
      </c>
      <c r="P40" s="44">
        <f>ROUND(G40*H40*VLOOKUP(D40,Table2[#All],2,FALSE),0)</f>
        <v>1141</v>
      </c>
      <c r="Q40" s="42">
        <f t="shared" si="4"/>
        <v>1521</v>
      </c>
      <c r="R40" s="42">
        <f t="shared" si="5"/>
        <v>380</v>
      </c>
    </row>
    <row r="41" spans="1:18">
      <c r="A41">
        <v>40</v>
      </c>
      <c r="B41" t="s">
        <v>93</v>
      </c>
      <c r="C41" t="s">
        <v>29</v>
      </c>
      <c r="D41" t="s">
        <v>94</v>
      </c>
      <c r="E41" s="41">
        <v>45396</v>
      </c>
      <c r="F41" s="41">
        <v>45410</v>
      </c>
      <c r="G41">
        <v>5</v>
      </c>
      <c r="H41" s="42">
        <v>527</v>
      </c>
      <c r="I41" t="s">
        <v>21</v>
      </c>
      <c r="J41" t="s">
        <v>38</v>
      </c>
      <c r="K41" t="s">
        <v>27</v>
      </c>
      <c r="L41" s="44" t="str">
        <f t="shared" si="0"/>
        <v>2024</v>
      </c>
      <c r="M41" s="44" t="str">
        <f t="shared" si="1"/>
        <v>Apr</v>
      </c>
      <c r="N41" s="44" t="str">
        <f t="shared" si="2"/>
        <v>Sun</v>
      </c>
      <c r="O41" s="44">
        <f t="shared" si="3"/>
        <v>14</v>
      </c>
      <c r="P41" s="44">
        <f>ROUND(G41*H41*VLOOKUP(D41,Table2[#All],2,FALSE),0)</f>
        <v>2108</v>
      </c>
      <c r="Q41" s="42">
        <f t="shared" si="4"/>
        <v>2635</v>
      </c>
      <c r="R41" s="42">
        <f t="shared" si="5"/>
        <v>527</v>
      </c>
    </row>
    <row r="42" spans="1:18">
      <c r="A42">
        <v>41</v>
      </c>
      <c r="B42" t="s">
        <v>95</v>
      </c>
      <c r="C42" t="s">
        <v>19</v>
      </c>
      <c r="D42" t="s">
        <v>36</v>
      </c>
      <c r="E42" s="41">
        <v>45433</v>
      </c>
      <c r="F42" s="41">
        <v>45437</v>
      </c>
      <c r="G42">
        <v>1</v>
      </c>
      <c r="H42" s="42">
        <v>13</v>
      </c>
      <c r="I42" t="s">
        <v>37</v>
      </c>
      <c r="J42" t="s">
        <v>59</v>
      </c>
      <c r="K42" t="s">
        <v>39</v>
      </c>
      <c r="L42" s="44" t="str">
        <f t="shared" si="0"/>
        <v>2024</v>
      </c>
      <c r="M42" s="44" t="str">
        <f t="shared" si="1"/>
        <v>May</v>
      </c>
      <c r="N42" s="44" t="str">
        <f t="shared" si="2"/>
        <v>Tue</v>
      </c>
      <c r="O42" s="44">
        <f t="shared" si="3"/>
        <v>4</v>
      </c>
      <c r="P42" s="44">
        <f>ROUND(G42*H42*VLOOKUP(D42,Table2[#All],2,FALSE),0)</f>
        <v>8</v>
      </c>
      <c r="Q42" s="42">
        <f t="shared" si="4"/>
        <v>13</v>
      </c>
      <c r="R42" s="42">
        <f t="shared" si="5"/>
        <v>5</v>
      </c>
    </row>
    <row r="43" spans="1:18">
      <c r="A43">
        <v>42</v>
      </c>
      <c r="B43" t="s">
        <v>96</v>
      </c>
      <c r="C43" t="s">
        <v>41</v>
      </c>
      <c r="D43" t="s">
        <v>52</v>
      </c>
      <c r="E43" s="41">
        <v>45518</v>
      </c>
      <c r="F43" s="41">
        <v>45525</v>
      </c>
      <c r="G43">
        <v>9</v>
      </c>
      <c r="H43" s="42">
        <v>732</v>
      </c>
      <c r="I43" t="s">
        <v>21</v>
      </c>
      <c r="J43" t="s">
        <v>38</v>
      </c>
      <c r="K43" t="s">
        <v>39</v>
      </c>
      <c r="L43" s="44" t="str">
        <f t="shared" si="0"/>
        <v>2024</v>
      </c>
      <c r="M43" s="44" t="str">
        <f t="shared" si="1"/>
        <v>Aug</v>
      </c>
      <c r="N43" s="44" t="str">
        <f t="shared" si="2"/>
        <v>Wed</v>
      </c>
      <c r="O43" s="44">
        <f t="shared" si="3"/>
        <v>7</v>
      </c>
      <c r="P43" s="44">
        <f>ROUND(G43*H43*VLOOKUP(D43,Table2[#All],2,FALSE),0)</f>
        <v>4282</v>
      </c>
      <c r="Q43" s="42">
        <f t="shared" si="4"/>
        <v>6588</v>
      </c>
      <c r="R43" s="42">
        <f t="shared" si="5"/>
        <v>2306</v>
      </c>
    </row>
    <row r="44" spans="1:18">
      <c r="A44">
        <v>43</v>
      </c>
      <c r="B44" t="s">
        <v>97</v>
      </c>
      <c r="C44" t="s">
        <v>19</v>
      </c>
      <c r="D44" t="s">
        <v>20</v>
      </c>
      <c r="E44" s="41">
        <v>45645</v>
      </c>
      <c r="F44" s="41">
        <v>45651</v>
      </c>
      <c r="G44">
        <v>3</v>
      </c>
      <c r="H44" s="42">
        <v>568</v>
      </c>
      <c r="I44" t="s">
        <v>37</v>
      </c>
      <c r="J44" t="s">
        <v>22</v>
      </c>
      <c r="K44" t="s">
        <v>56</v>
      </c>
      <c r="L44" s="44" t="str">
        <f t="shared" si="0"/>
        <v>2024</v>
      </c>
      <c r="M44" s="44" t="str">
        <f t="shared" si="1"/>
        <v>Dec</v>
      </c>
      <c r="N44" s="44" t="str">
        <f t="shared" si="2"/>
        <v>Thu</v>
      </c>
      <c r="O44" s="44">
        <f t="shared" si="3"/>
        <v>6</v>
      </c>
      <c r="P44" s="44">
        <f>ROUND(G44*H44*VLOOKUP(D44,Table2[#All],2,FALSE),0)</f>
        <v>1278</v>
      </c>
      <c r="Q44" s="42">
        <f t="shared" si="4"/>
        <v>1704</v>
      </c>
      <c r="R44" s="42">
        <f t="shared" si="5"/>
        <v>426</v>
      </c>
    </row>
    <row r="45" spans="1:18">
      <c r="A45">
        <v>44</v>
      </c>
      <c r="B45" t="s">
        <v>98</v>
      </c>
      <c r="C45" t="s">
        <v>25</v>
      </c>
      <c r="D45" t="s">
        <v>75</v>
      </c>
      <c r="E45" s="41">
        <v>45512</v>
      </c>
      <c r="F45" s="41">
        <v>45516</v>
      </c>
      <c r="G45">
        <v>3</v>
      </c>
      <c r="H45" s="42">
        <v>52</v>
      </c>
      <c r="I45" t="s">
        <v>21</v>
      </c>
      <c r="J45" t="s">
        <v>59</v>
      </c>
      <c r="K45" t="s">
        <v>56</v>
      </c>
      <c r="L45" s="44" t="str">
        <f t="shared" si="0"/>
        <v>2024</v>
      </c>
      <c r="M45" s="44" t="str">
        <f t="shared" si="1"/>
        <v>Aug</v>
      </c>
      <c r="N45" s="44" t="str">
        <f t="shared" si="2"/>
        <v>Thu</v>
      </c>
      <c r="O45" s="44">
        <f t="shared" si="3"/>
        <v>4</v>
      </c>
      <c r="P45" s="44">
        <f>ROUND(G45*H45*VLOOKUP(D45,Table2[#All],2,FALSE),0)</f>
        <v>78</v>
      </c>
      <c r="Q45" s="42">
        <f t="shared" si="4"/>
        <v>156</v>
      </c>
      <c r="R45" s="42">
        <f t="shared" si="5"/>
        <v>78</v>
      </c>
    </row>
    <row r="46" spans="1:18">
      <c r="A46">
        <v>45</v>
      </c>
      <c r="B46" t="s">
        <v>99</v>
      </c>
      <c r="C46" t="s">
        <v>41</v>
      </c>
      <c r="D46" t="s">
        <v>52</v>
      </c>
      <c r="E46" s="41">
        <v>45641</v>
      </c>
      <c r="F46" s="41">
        <v>45652</v>
      </c>
      <c r="G46">
        <v>4</v>
      </c>
      <c r="H46" s="42">
        <v>692</v>
      </c>
      <c r="I46" t="s">
        <v>37</v>
      </c>
      <c r="J46" t="s">
        <v>22</v>
      </c>
      <c r="K46" t="s">
        <v>27</v>
      </c>
      <c r="L46" s="44" t="str">
        <f t="shared" si="0"/>
        <v>2024</v>
      </c>
      <c r="M46" s="44" t="str">
        <f t="shared" si="1"/>
        <v>Dec</v>
      </c>
      <c r="N46" s="44" t="str">
        <f t="shared" si="2"/>
        <v>Sun</v>
      </c>
      <c r="O46" s="44">
        <f t="shared" si="3"/>
        <v>11</v>
      </c>
      <c r="P46" s="44">
        <f>ROUND(G46*H46*VLOOKUP(D46,Table2[#All],2,FALSE),0)</f>
        <v>1799</v>
      </c>
      <c r="Q46" s="42">
        <f t="shared" si="4"/>
        <v>2768</v>
      </c>
      <c r="R46" s="42">
        <f t="shared" si="5"/>
        <v>969</v>
      </c>
    </row>
    <row r="47" spans="1:18">
      <c r="A47">
        <v>46</v>
      </c>
      <c r="B47" t="s">
        <v>100</v>
      </c>
      <c r="C47" t="s">
        <v>29</v>
      </c>
      <c r="D47" t="s">
        <v>50</v>
      </c>
      <c r="E47" s="41">
        <v>45487</v>
      </c>
      <c r="F47" s="41">
        <v>45495</v>
      </c>
      <c r="G47">
        <v>1</v>
      </c>
      <c r="H47" s="42">
        <v>889</v>
      </c>
      <c r="I47" t="s">
        <v>21</v>
      </c>
      <c r="J47" t="s">
        <v>38</v>
      </c>
      <c r="K47" t="s">
        <v>23</v>
      </c>
      <c r="L47" s="44" t="str">
        <f t="shared" si="0"/>
        <v>2024</v>
      </c>
      <c r="M47" s="44" t="str">
        <f t="shared" si="1"/>
        <v>Jul</v>
      </c>
      <c r="N47" s="44" t="str">
        <f t="shared" si="2"/>
        <v>Sun</v>
      </c>
      <c r="O47" s="44">
        <f t="shared" si="3"/>
        <v>8</v>
      </c>
      <c r="P47" s="44">
        <f>ROUND(G47*H47*VLOOKUP(D47,Table2[#All],2,FALSE),0)</f>
        <v>578</v>
      </c>
      <c r="Q47" s="42">
        <f t="shared" si="4"/>
        <v>889</v>
      </c>
      <c r="R47" s="42">
        <f t="shared" si="5"/>
        <v>311</v>
      </c>
    </row>
    <row r="48" spans="1:18">
      <c r="A48">
        <v>47</v>
      </c>
      <c r="B48" t="s">
        <v>101</v>
      </c>
      <c r="C48" t="s">
        <v>25</v>
      </c>
      <c r="D48" t="s">
        <v>67</v>
      </c>
      <c r="E48" s="41">
        <v>45306</v>
      </c>
      <c r="F48" s="41">
        <v>45309</v>
      </c>
      <c r="G48">
        <v>2</v>
      </c>
      <c r="H48" s="42">
        <v>908</v>
      </c>
      <c r="I48" t="s">
        <v>37</v>
      </c>
      <c r="J48" t="s">
        <v>59</v>
      </c>
      <c r="K48" t="s">
        <v>56</v>
      </c>
      <c r="L48" s="44" t="str">
        <f t="shared" si="0"/>
        <v>2024</v>
      </c>
      <c r="M48" s="44" t="str">
        <f t="shared" si="1"/>
        <v>Jan</v>
      </c>
      <c r="N48" s="44" t="str">
        <f t="shared" si="2"/>
        <v>Mon</v>
      </c>
      <c r="O48" s="44">
        <f t="shared" si="3"/>
        <v>3</v>
      </c>
      <c r="P48" s="44">
        <f>ROUND(G48*H48*VLOOKUP(D48,Table2[#All],2,FALSE),0)</f>
        <v>999</v>
      </c>
      <c r="Q48" s="42">
        <f t="shared" si="4"/>
        <v>1816</v>
      </c>
      <c r="R48" s="42">
        <f t="shared" si="5"/>
        <v>817</v>
      </c>
    </row>
    <row r="49" spans="1:18">
      <c r="A49">
        <v>48</v>
      </c>
      <c r="B49" t="s">
        <v>102</v>
      </c>
      <c r="C49" t="s">
        <v>19</v>
      </c>
      <c r="D49" t="s">
        <v>36</v>
      </c>
      <c r="E49" s="41">
        <v>45292</v>
      </c>
      <c r="F49" s="41">
        <v>45306</v>
      </c>
      <c r="G49">
        <v>9</v>
      </c>
      <c r="H49" s="42">
        <v>957</v>
      </c>
      <c r="I49" t="s">
        <v>37</v>
      </c>
      <c r="J49" t="s">
        <v>31</v>
      </c>
      <c r="K49" t="s">
        <v>56</v>
      </c>
      <c r="L49" s="44" t="str">
        <f t="shared" si="0"/>
        <v>2024</v>
      </c>
      <c r="M49" s="44" t="str">
        <f t="shared" si="1"/>
        <v>Jan</v>
      </c>
      <c r="N49" s="44" t="str">
        <f t="shared" si="2"/>
        <v>Mon</v>
      </c>
      <c r="O49" s="44">
        <f t="shared" si="3"/>
        <v>14</v>
      </c>
      <c r="P49" s="44">
        <f>ROUND(G49*H49*VLOOKUP(D49,Table2[#All],2,FALSE),0)</f>
        <v>5598</v>
      </c>
      <c r="Q49" s="42">
        <f t="shared" si="4"/>
        <v>8613</v>
      </c>
      <c r="R49" s="42">
        <f t="shared" si="5"/>
        <v>3015</v>
      </c>
    </row>
    <row r="50" spans="1:18">
      <c r="A50">
        <v>49</v>
      </c>
      <c r="B50" t="s">
        <v>103</v>
      </c>
      <c r="C50" t="s">
        <v>29</v>
      </c>
      <c r="D50" t="s">
        <v>94</v>
      </c>
      <c r="E50" s="41">
        <v>45512</v>
      </c>
      <c r="F50" s="41">
        <v>45519</v>
      </c>
      <c r="G50">
        <v>2</v>
      </c>
      <c r="H50" s="42">
        <v>981</v>
      </c>
      <c r="I50" t="s">
        <v>37</v>
      </c>
      <c r="J50" t="s">
        <v>43</v>
      </c>
      <c r="K50" t="s">
        <v>27</v>
      </c>
      <c r="L50" s="44" t="str">
        <f t="shared" si="0"/>
        <v>2024</v>
      </c>
      <c r="M50" s="44" t="str">
        <f t="shared" si="1"/>
        <v>Aug</v>
      </c>
      <c r="N50" s="44" t="str">
        <f t="shared" si="2"/>
        <v>Thu</v>
      </c>
      <c r="O50" s="44">
        <f t="shared" si="3"/>
        <v>7</v>
      </c>
      <c r="P50" s="44">
        <f>ROUND(G50*H50*VLOOKUP(D50,Table2[#All],2,FALSE),0)</f>
        <v>1570</v>
      </c>
      <c r="Q50" s="42">
        <f t="shared" si="4"/>
        <v>1962</v>
      </c>
      <c r="R50" s="42">
        <f t="shared" si="5"/>
        <v>392</v>
      </c>
    </row>
    <row r="51" spans="1:18">
      <c r="A51">
        <v>50</v>
      </c>
      <c r="B51" t="s">
        <v>104</v>
      </c>
      <c r="C51" t="s">
        <v>33</v>
      </c>
      <c r="D51" t="s">
        <v>34</v>
      </c>
      <c r="E51" s="41">
        <v>45575</v>
      </c>
      <c r="F51" s="41">
        <v>45578</v>
      </c>
      <c r="G51">
        <v>3</v>
      </c>
      <c r="H51" s="42">
        <v>206</v>
      </c>
      <c r="I51" t="s">
        <v>37</v>
      </c>
      <c r="J51" t="s">
        <v>38</v>
      </c>
      <c r="K51" t="s">
        <v>27</v>
      </c>
      <c r="L51" s="44" t="str">
        <f t="shared" si="0"/>
        <v>2024</v>
      </c>
      <c r="M51" s="44" t="str">
        <f t="shared" si="1"/>
        <v>Oct</v>
      </c>
      <c r="N51" s="44" t="str">
        <f t="shared" si="2"/>
        <v>Thu</v>
      </c>
      <c r="O51" s="44">
        <f t="shared" si="3"/>
        <v>3</v>
      </c>
      <c r="P51" s="44">
        <f>ROUND(G51*H51*VLOOKUP(D51,Table2[#All],2,FALSE),0)</f>
        <v>340</v>
      </c>
      <c r="Q51" s="42">
        <f t="shared" si="4"/>
        <v>618</v>
      </c>
      <c r="R51" s="42">
        <f t="shared" si="5"/>
        <v>278</v>
      </c>
    </row>
    <row r="52" spans="1:18">
      <c r="A52">
        <v>51</v>
      </c>
      <c r="B52" t="s">
        <v>105</v>
      </c>
      <c r="C52" t="s">
        <v>33</v>
      </c>
      <c r="D52" t="s">
        <v>48</v>
      </c>
      <c r="E52" s="41">
        <v>45637</v>
      </c>
      <c r="F52" s="41">
        <v>45647</v>
      </c>
      <c r="G52">
        <v>4</v>
      </c>
      <c r="H52" s="42">
        <v>533</v>
      </c>
      <c r="I52" t="s">
        <v>37</v>
      </c>
      <c r="J52" t="s">
        <v>38</v>
      </c>
      <c r="K52" t="s">
        <v>56</v>
      </c>
      <c r="L52" s="44" t="str">
        <f t="shared" si="0"/>
        <v>2024</v>
      </c>
      <c r="M52" s="44" t="str">
        <f t="shared" si="1"/>
        <v>Dec</v>
      </c>
      <c r="N52" s="44" t="str">
        <f t="shared" si="2"/>
        <v>Wed</v>
      </c>
      <c r="O52" s="44">
        <f t="shared" si="3"/>
        <v>10</v>
      </c>
      <c r="P52" s="44">
        <f>ROUND(G52*H52*VLOOKUP(D52,Table2[#All],2,FALSE),0)</f>
        <v>1066</v>
      </c>
      <c r="Q52" s="42">
        <f t="shared" si="4"/>
        <v>2132</v>
      </c>
      <c r="R52" s="42">
        <f t="shared" si="5"/>
        <v>1066</v>
      </c>
    </row>
    <row r="53" spans="1:18">
      <c r="A53">
        <v>52</v>
      </c>
      <c r="B53" t="s">
        <v>106</v>
      </c>
      <c r="C53" t="s">
        <v>19</v>
      </c>
      <c r="D53" t="s">
        <v>107</v>
      </c>
      <c r="E53" s="41">
        <v>45555</v>
      </c>
      <c r="F53" s="41">
        <v>45562</v>
      </c>
      <c r="G53">
        <v>10</v>
      </c>
      <c r="H53" s="42">
        <v>353</v>
      </c>
      <c r="I53" t="s">
        <v>37</v>
      </c>
      <c r="J53" t="s">
        <v>22</v>
      </c>
      <c r="K53" t="s">
        <v>56</v>
      </c>
      <c r="L53" s="44" t="str">
        <f t="shared" si="0"/>
        <v>2024</v>
      </c>
      <c r="M53" s="44" t="str">
        <f t="shared" si="1"/>
        <v>Sep</v>
      </c>
      <c r="N53" s="44" t="str">
        <f t="shared" si="2"/>
        <v>Fri</v>
      </c>
      <c r="O53" s="44">
        <f t="shared" si="3"/>
        <v>7</v>
      </c>
      <c r="P53" s="44">
        <f>ROUND(G53*H53*VLOOKUP(D53,Table2[#All],2,FALSE),0)</f>
        <v>2471</v>
      </c>
      <c r="Q53" s="42">
        <f t="shared" si="4"/>
        <v>3530</v>
      </c>
      <c r="R53" s="42">
        <f t="shared" si="5"/>
        <v>1059</v>
      </c>
    </row>
    <row r="54" spans="1:18">
      <c r="A54">
        <v>53</v>
      </c>
      <c r="B54" t="s">
        <v>108</v>
      </c>
      <c r="C54" t="s">
        <v>25</v>
      </c>
      <c r="D54" t="s">
        <v>26</v>
      </c>
      <c r="E54" s="41">
        <v>45525</v>
      </c>
      <c r="F54" s="41">
        <v>45536</v>
      </c>
      <c r="G54">
        <v>7</v>
      </c>
      <c r="H54" s="42">
        <v>917</v>
      </c>
      <c r="I54" t="s">
        <v>21</v>
      </c>
      <c r="J54" t="s">
        <v>43</v>
      </c>
      <c r="K54" t="s">
        <v>23</v>
      </c>
      <c r="L54" s="44" t="str">
        <f t="shared" si="0"/>
        <v>2024</v>
      </c>
      <c r="M54" s="44" t="str">
        <f t="shared" si="1"/>
        <v>Aug</v>
      </c>
      <c r="N54" s="44" t="str">
        <f t="shared" si="2"/>
        <v>Wed</v>
      </c>
      <c r="O54" s="44">
        <f t="shared" si="3"/>
        <v>11</v>
      </c>
      <c r="P54" s="44">
        <f>ROUND(G54*H54*VLOOKUP(D54,Table2[#All],2,FALSE),0)</f>
        <v>3210</v>
      </c>
      <c r="Q54" s="42">
        <f t="shared" si="4"/>
        <v>6419</v>
      </c>
      <c r="R54" s="42">
        <f t="shared" si="5"/>
        <v>3209</v>
      </c>
    </row>
    <row r="55" spans="1:18">
      <c r="A55">
        <v>54</v>
      </c>
      <c r="B55" t="s">
        <v>109</v>
      </c>
      <c r="C55" t="s">
        <v>33</v>
      </c>
      <c r="D55" t="s">
        <v>48</v>
      </c>
      <c r="E55" s="41">
        <v>45496</v>
      </c>
      <c r="F55" s="41">
        <v>45502</v>
      </c>
      <c r="G55">
        <v>4</v>
      </c>
      <c r="H55" s="42">
        <v>161</v>
      </c>
      <c r="I55" t="s">
        <v>21</v>
      </c>
      <c r="J55" t="s">
        <v>43</v>
      </c>
      <c r="K55" t="s">
        <v>56</v>
      </c>
      <c r="L55" s="44" t="str">
        <f t="shared" si="0"/>
        <v>2024</v>
      </c>
      <c r="M55" s="44" t="str">
        <f t="shared" si="1"/>
        <v>Jul</v>
      </c>
      <c r="N55" s="44" t="str">
        <f t="shared" si="2"/>
        <v>Tue</v>
      </c>
      <c r="O55" s="44">
        <f t="shared" si="3"/>
        <v>6</v>
      </c>
      <c r="P55" s="44">
        <f>ROUND(G55*H55*VLOOKUP(D55,Table2[#All],2,FALSE),0)</f>
        <v>322</v>
      </c>
      <c r="Q55" s="42">
        <f t="shared" si="4"/>
        <v>644</v>
      </c>
      <c r="R55" s="42">
        <f t="shared" si="5"/>
        <v>322</v>
      </c>
    </row>
    <row r="56" spans="1:18">
      <c r="A56">
        <v>55</v>
      </c>
      <c r="B56" t="s">
        <v>110</v>
      </c>
      <c r="C56" t="s">
        <v>33</v>
      </c>
      <c r="D56" t="s">
        <v>111</v>
      </c>
      <c r="E56" s="41">
        <v>45382</v>
      </c>
      <c r="F56" s="41">
        <v>45387</v>
      </c>
      <c r="G56">
        <v>9</v>
      </c>
      <c r="H56" s="42">
        <v>485</v>
      </c>
      <c r="I56" t="s">
        <v>21</v>
      </c>
      <c r="J56" t="s">
        <v>22</v>
      </c>
      <c r="K56" t="s">
        <v>27</v>
      </c>
      <c r="L56" s="44" t="str">
        <f t="shared" si="0"/>
        <v>2024</v>
      </c>
      <c r="M56" s="44" t="str">
        <f t="shared" si="1"/>
        <v>Mar</v>
      </c>
      <c r="N56" s="44" t="str">
        <f t="shared" si="2"/>
        <v>Sun</v>
      </c>
      <c r="O56" s="44">
        <f t="shared" si="3"/>
        <v>5</v>
      </c>
      <c r="P56" s="44">
        <f>ROUND(G56*H56*VLOOKUP(D56,Table2[#All],2,FALSE),0)</f>
        <v>2619</v>
      </c>
      <c r="Q56" s="42">
        <f t="shared" si="4"/>
        <v>4365</v>
      </c>
      <c r="R56" s="42">
        <f t="shared" si="5"/>
        <v>1746</v>
      </c>
    </row>
    <row r="57" spans="1:18">
      <c r="A57">
        <v>56</v>
      </c>
      <c r="B57" t="s">
        <v>112</v>
      </c>
      <c r="C57" t="s">
        <v>19</v>
      </c>
      <c r="D57" t="s">
        <v>36</v>
      </c>
      <c r="E57" s="41">
        <v>45360</v>
      </c>
      <c r="F57" s="41">
        <v>45364</v>
      </c>
      <c r="G57">
        <v>8</v>
      </c>
      <c r="H57" s="42">
        <v>693</v>
      </c>
      <c r="I57" t="s">
        <v>37</v>
      </c>
      <c r="J57" t="s">
        <v>43</v>
      </c>
      <c r="K57" t="s">
        <v>23</v>
      </c>
      <c r="L57" s="44" t="str">
        <f t="shared" si="0"/>
        <v>2024</v>
      </c>
      <c r="M57" s="44" t="str">
        <f t="shared" si="1"/>
        <v>Mar</v>
      </c>
      <c r="N57" s="44" t="str">
        <f t="shared" si="2"/>
        <v>Sat</v>
      </c>
      <c r="O57" s="44">
        <f t="shared" si="3"/>
        <v>4</v>
      </c>
      <c r="P57" s="44">
        <f>ROUND(G57*H57*VLOOKUP(D57,Table2[#All],2,FALSE),0)</f>
        <v>3604</v>
      </c>
      <c r="Q57" s="42">
        <f t="shared" si="4"/>
        <v>5544</v>
      </c>
      <c r="R57" s="42">
        <f t="shared" si="5"/>
        <v>1940</v>
      </c>
    </row>
    <row r="58" spans="1:18">
      <c r="A58">
        <v>57</v>
      </c>
      <c r="B58" t="s">
        <v>113</v>
      </c>
      <c r="C58" t="s">
        <v>29</v>
      </c>
      <c r="D58" t="s">
        <v>30</v>
      </c>
      <c r="E58" s="41">
        <v>45522</v>
      </c>
      <c r="F58" s="41">
        <v>45532</v>
      </c>
      <c r="G58">
        <v>5</v>
      </c>
      <c r="H58" s="42">
        <v>779</v>
      </c>
      <c r="I58" t="s">
        <v>37</v>
      </c>
      <c r="J58" t="s">
        <v>22</v>
      </c>
      <c r="K58" t="s">
        <v>39</v>
      </c>
      <c r="L58" s="44" t="str">
        <f t="shared" si="0"/>
        <v>2024</v>
      </c>
      <c r="M58" s="44" t="str">
        <f t="shared" si="1"/>
        <v>Aug</v>
      </c>
      <c r="N58" s="44" t="str">
        <f t="shared" si="2"/>
        <v>Sun</v>
      </c>
      <c r="O58" s="44">
        <f t="shared" si="3"/>
        <v>10</v>
      </c>
      <c r="P58" s="44">
        <f>ROUND(G58*H58*VLOOKUP(D58,Table2[#All],2,FALSE),0)</f>
        <v>2921</v>
      </c>
      <c r="Q58" s="42">
        <f t="shared" si="4"/>
        <v>3895</v>
      </c>
      <c r="R58" s="42">
        <f t="shared" si="5"/>
        <v>974</v>
      </c>
    </row>
    <row r="59" spans="1:18">
      <c r="A59">
        <v>58</v>
      </c>
      <c r="B59" t="s">
        <v>114</v>
      </c>
      <c r="C59" t="s">
        <v>33</v>
      </c>
      <c r="D59" t="s">
        <v>111</v>
      </c>
      <c r="E59" s="41">
        <v>45432</v>
      </c>
      <c r="F59" s="41">
        <v>45443</v>
      </c>
      <c r="G59">
        <v>8</v>
      </c>
      <c r="H59" s="42">
        <v>89</v>
      </c>
      <c r="I59" t="s">
        <v>21</v>
      </c>
      <c r="J59" t="s">
        <v>43</v>
      </c>
      <c r="K59" t="s">
        <v>27</v>
      </c>
      <c r="L59" s="44" t="str">
        <f t="shared" si="0"/>
        <v>2024</v>
      </c>
      <c r="M59" s="44" t="str">
        <f t="shared" si="1"/>
        <v>May</v>
      </c>
      <c r="N59" s="44" t="str">
        <f t="shared" si="2"/>
        <v>Mon</v>
      </c>
      <c r="O59" s="44">
        <f t="shared" si="3"/>
        <v>11</v>
      </c>
      <c r="P59" s="44">
        <f>ROUND(G59*H59*VLOOKUP(D59,Table2[#All],2,FALSE),0)</f>
        <v>427</v>
      </c>
      <c r="Q59" s="42">
        <f t="shared" si="4"/>
        <v>712</v>
      </c>
      <c r="R59" s="42">
        <f t="shared" si="5"/>
        <v>285</v>
      </c>
    </row>
    <row r="60" spans="1:18">
      <c r="A60">
        <v>59</v>
      </c>
      <c r="B60" t="s">
        <v>115</v>
      </c>
      <c r="C60" t="s">
        <v>41</v>
      </c>
      <c r="D60" t="s">
        <v>90</v>
      </c>
      <c r="E60" s="41">
        <v>45455</v>
      </c>
      <c r="F60" s="41">
        <v>45459</v>
      </c>
      <c r="G60">
        <v>9</v>
      </c>
      <c r="H60" s="42">
        <v>92</v>
      </c>
      <c r="I60" t="s">
        <v>21</v>
      </c>
      <c r="J60" t="s">
        <v>22</v>
      </c>
      <c r="K60" t="s">
        <v>27</v>
      </c>
      <c r="L60" s="44" t="str">
        <f t="shared" si="0"/>
        <v>2024</v>
      </c>
      <c r="M60" s="44" t="str">
        <f t="shared" si="1"/>
        <v>Jun</v>
      </c>
      <c r="N60" s="44" t="str">
        <f t="shared" si="2"/>
        <v>Wed</v>
      </c>
      <c r="O60" s="44">
        <f t="shared" si="3"/>
        <v>4</v>
      </c>
      <c r="P60" s="44">
        <f>ROUND(G60*H60*VLOOKUP(D60,Table2[#All],2,FALSE),0)</f>
        <v>538</v>
      </c>
      <c r="Q60" s="42">
        <f t="shared" si="4"/>
        <v>828</v>
      </c>
      <c r="R60" s="42">
        <f t="shared" si="5"/>
        <v>290</v>
      </c>
    </row>
    <row r="61" spans="1:18">
      <c r="A61">
        <v>60</v>
      </c>
      <c r="B61" t="s">
        <v>116</v>
      </c>
      <c r="C61" t="s">
        <v>29</v>
      </c>
      <c r="D61" t="s">
        <v>94</v>
      </c>
      <c r="E61" s="41">
        <v>45515</v>
      </c>
      <c r="F61" s="41">
        <v>45529</v>
      </c>
      <c r="G61">
        <v>8</v>
      </c>
      <c r="H61" s="42">
        <v>39</v>
      </c>
      <c r="I61" t="s">
        <v>37</v>
      </c>
      <c r="J61" t="s">
        <v>38</v>
      </c>
      <c r="K61" t="s">
        <v>27</v>
      </c>
      <c r="L61" s="44" t="str">
        <f t="shared" si="0"/>
        <v>2024</v>
      </c>
      <c r="M61" s="44" t="str">
        <f t="shared" si="1"/>
        <v>Aug</v>
      </c>
      <c r="N61" s="44" t="str">
        <f t="shared" si="2"/>
        <v>Sun</v>
      </c>
      <c r="O61" s="44">
        <f t="shared" si="3"/>
        <v>14</v>
      </c>
      <c r="P61" s="44">
        <f>ROUND(G61*H61*VLOOKUP(D61,Table2[#All],2,FALSE),0)</f>
        <v>250</v>
      </c>
      <c r="Q61" s="42">
        <f t="shared" si="4"/>
        <v>312</v>
      </c>
      <c r="R61" s="42">
        <f t="shared" si="5"/>
        <v>62</v>
      </c>
    </row>
    <row r="62" spans="1:18">
      <c r="A62">
        <v>61</v>
      </c>
      <c r="B62" t="s">
        <v>117</v>
      </c>
      <c r="C62" t="s">
        <v>25</v>
      </c>
      <c r="D62" t="s">
        <v>71</v>
      </c>
      <c r="E62" s="41">
        <v>45631</v>
      </c>
      <c r="F62" s="41">
        <v>45638</v>
      </c>
      <c r="G62">
        <v>1</v>
      </c>
      <c r="H62" s="42">
        <v>95</v>
      </c>
      <c r="I62" t="s">
        <v>21</v>
      </c>
      <c r="J62" t="s">
        <v>43</v>
      </c>
      <c r="K62" t="s">
        <v>23</v>
      </c>
      <c r="L62" s="44" t="str">
        <f t="shared" si="0"/>
        <v>2024</v>
      </c>
      <c r="M62" s="44" t="str">
        <f t="shared" si="1"/>
        <v>Dec</v>
      </c>
      <c r="N62" s="44" t="str">
        <f t="shared" si="2"/>
        <v>Thu</v>
      </c>
      <c r="O62" s="44">
        <f t="shared" si="3"/>
        <v>7</v>
      </c>
      <c r="P62" s="44">
        <f>ROUND(G62*H62*VLOOKUP(D62,Table2[#All],2,FALSE),0)</f>
        <v>62</v>
      </c>
      <c r="Q62" s="42">
        <f t="shared" si="4"/>
        <v>95</v>
      </c>
      <c r="R62" s="42">
        <f t="shared" si="5"/>
        <v>33</v>
      </c>
    </row>
    <row r="63" spans="1:18">
      <c r="A63">
        <v>62</v>
      </c>
      <c r="B63" t="s">
        <v>118</v>
      </c>
      <c r="C63" t="s">
        <v>19</v>
      </c>
      <c r="D63" t="s">
        <v>36</v>
      </c>
      <c r="E63" s="41">
        <v>45301</v>
      </c>
      <c r="F63" s="41">
        <v>45305</v>
      </c>
      <c r="G63">
        <v>9</v>
      </c>
      <c r="H63" s="42">
        <v>63</v>
      </c>
      <c r="I63" t="s">
        <v>37</v>
      </c>
      <c r="J63" t="s">
        <v>59</v>
      </c>
      <c r="K63" t="s">
        <v>23</v>
      </c>
      <c r="L63" s="44" t="str">
        <f t="shared" si="0"/>
        <v>2024</v>
      </c>
      <c r="M63" s="44" t="str">
        <f t="shared" si="1"/>
        <v>Jan</v>
      </c>
      <c r="N63" s="44" t="str">
        <f t="shared" si="2"/>
        <v>Wed</v>
      </c>
      <c r="O63" s="44">
        <f t="shared" si="3"/>
        <v>4</v>
      </c>
      <c r="P63" s="44">
        <f>ROUND(G63*H63*VLOOKUP(D63,Table2[#All],2,FALSE),0)</f>
        <v>369</v>
      </c>
      <c r="Q63" s="42">
        <f t="shared" si="4"/>
        <v>567</v>
      </c>
      <c r="R63" s="42">
        <f t="shared" si="5"/>
        <v>198</v>
      </c>
    </row>
    <row r="64" spans="1:18">
      <c r="A64">
        <v>63</v>
      </c>
      <c r="B64" t="s">
        <v>119</v>
      </c>
      <c r="C64" t="s">
        <v>19</v>
      </c>
      <c r="D64" t="s">
        <v>20</v>
      </c>
      <c r="E64" s="41">
        <v>45307</v>
      </c>
      <c r="F64" s="41">
        <v>45320</v>
      </c>
      <c r="G64">
        <v>4</v>
      </c>
      <c r="H64" s="42">
        <v>214</v>
      </c>
      <c r="I64" t="s">
        <v>37</v>
      </c>
      <c r="J64" t="s">
        <v>31</v>
      </c>
      <c r="K64" t="s">
        <v>23</v>
      </c>
      <c r="L64" s="44" t="str">
        <f t="shared" si="0"/>
        <v>2024</v>
      </c>
      <c r="M64" s="44" t="str">
        <f t="shared" si="1"/>
        <v>Jan</v>
      </c>
      <c r="N64" s="44" t="str">
        <f t="shared" si="2"/>
        <v>Tue</v>
      </c>
      <c r="O64" s="44">
        <f t="shared" si="3"/>
        <v>13</v>
      </c>
      <c r="P64" s="44">
        <f>ROUND(G64*H64*VLOOKUP(D64,Table2[#All],2,FALSE),0)</f>
        <v>642</v>
      </c>
      <c r="Q64" s="42">
        <f t="shared" si="4"/>
        <v>856</v>
      </c>
      <c r="R64" s="42">
        <f t="shared" si="5"/>
        <v>214</v>
      </c>
    </row>
    <row r="65" spans="1:18">
      <c r="A65">
        <v>64</v>
      </c>
      <c r="B65" t="s">
        <v>120</v>
      </c>
      <c r="C65" t="s">
        <v>29</v>
      </c>
      <c r="D65" t="s">
        <v>65</v>
      </c>
      <c r="E65" s="41">
        <v>45356</v>
      </c>
      <c r="F65" s="41">
        <v>45365</v>
      </c>
      <c r="G65">
        <v>8</v>
      </c>
      <c r="H65" s="42">
        <v>695</v>
      </c>
      <c r="I65" t="s">
        <v>21</v>
      </c>
      <c r="J65" t="s">
        <v>22</v>
      </c>
      <c r="K65" t="s">
        <v>27</v>
      </c>
      <c r="L65" s="44" t="str">
        <f t="shared" si="0"/>
        <v>2024</v>
      </c>
      <c r="M65" s="44" t="str">
        <f t="shared" si="1"/>
        <v>Mar</v>
      </c>
      <c r="N65" s="44" t="str">
        <f t="shared" si="2"/>
        <v>Tue</v>
      </c>
      <c r="O65" s="44">
        <f t="shared" si="3"/>
        <v>9</v>
      </c>
      <c r="P65" s="44">
        <f>ROUND(G65*H65*VLOOKUP(D65,Table2[#All],2,FALSE),0)</f>
        <v>3892</v>
      </c>
      <c r="Q65" s="42">
        <f t="shared" si="4"/>
        <v>5560</v>
      </c>
      <c r="R65" s="42">
        <f t="shared" si="5"/>
        <v>1668</v>
      </c>
    </row>
    <row r="66" spans="1:18">
      <c r="A66">
        <v>65</v>
      </c>
      <c r="B66" t="s">
        <v>121</v>
      </c>
      <c r="C66" t="s">
        <v>33</v>
      </c>
      <c r="D66" t="s">
        <v>34</v>
      </c>
      <c r="E66" s="41">
        <v>45480</v>
      </c>
      <c r="F66" s="41">
        <v>45488</v>
      </c>
      <c r="G66">
        <v>3</v>
      </c>
      <c r="H66" s="42">
        <v>630</v>
      </c>
      <c r="I66" t="s">
        <v>21</v>
      </c>
      <c r="J66" t="s">
        <v>43</v>
      </c>
      <c r="K66" t="s">
        <v>23</v>
      </c>
      <c r="L66" s="44" t="str">
        <f t="shared" ref="L66:L129" si="6">TEXT(E66,"YYYY")</f>
        <v>2024</v>
      </c>
      <c r="M66" s="44" t="str">
        <f t="shared" ref="M66:M129" si="7">TEXT(E66,"mmm")</f>
        <v>Jul</v>
      </c>
      <c r="N66" s="44" t="str">
        <f t="shared" ref="N66:N129" si="8">TEXT(E66,"ddd")</f>
        <v>Sun</v>
      </c>
      <c r="O66" s="44">
        <f t="shared" ref="O66:O129" si="9">DATEDIF(E66,F66,"d")</f>
        <v>8</v>
      </c>
      <c r="P66" s="44">
        <f>ROUND(G66*H66*VLOOKUP(D66,Table2[#All],2,FALSE),0)</f>
        <v>1040</v>
      </c>
      <c r="Q66" s="42">
        <f t="shared" ref="Q66:Q129" si="10">G66*H66</f>
        <v>1890</v>
      </c>
      <c r="R66" s="42">
        <f t="shared" ref="R66:R129" si="11">Q66-P66</f>
        <v>850</v>
      </c>
    </row>
    <row r="67" spans="1:18">
      <c r="A67">
        <v>66</v>
      </c>
      <c r="B67" t="s">
        <v>122</v>
      </c>
      <c r="C67" t="s">
        <v>41</v>
      </c>
      <c r="D67" t="s">
        <v>87</v>
      </c>
      <c r="E67" s="41">
        <v>45588</v>
      </c>
      <c r="F67" s="41">
        <v>45600</v>
      </c>
      <c r="G67">
        <v>1</v>
      </c>
      <c r="H67" s="42">
        <v>961</v>
      </c>
      <c r="I67" t="s">
        <v>37</v>
      </c>
      <c r="J67" t="s">
        <v>59</v>
      </c>
      <c r="K67" t="s">
        <v>23</v>
      </c>
      <c r="L67" s="44" t="str">
        <f t="shared" si="6"/>
        <v>2024</v>
      </c>
      <c r="M67" s="44" t="str">
        <f t="shared" si="7"/>
        <v>Oct</v>
      </c>
      <c r="N67" s="44" t="str">
        <f t="shared" si="8"/>
        <v>Wed</v>
      </c>
      <c r="O67" s="44">
        <f t="shared" si="9"/>
        <v>12</v>
      </c>
      <c r="P67" s="44">
        <f>ROUND(G67*H67*VLOOKUP(D67,Table2[#All],2,FALSE),0)</f>
        <v>721</v>
      </c>
      <c r="Q67" s="42">
        <f t="shared" si="10"/>
        <v>961</v>
      </c>
      <c r="R67" s="42">
        <f t="shared" si="11"/>
        <v>240</v>
      </c>
    </row>
    <row r="68" spans="1:18">
      <c r="A68">
        <v>67</v>
      </c>
      <c r="B68" t="s">
        <v>123</v>
      </c>
      <c r="C68" t="s">
        <v>33</v>
      </c>
      <c r="D68" t="s">
        <v>48</v>
      </c>
      <c r="E68" s="41">
        <v>45393</v>
      </c>
      <c r="F68" s="41">
        <v>45406</v>
      </c>
      <c r="G68">
        <v>2</v>
      </c>
      <c r="H68" s="42">
        <v>616</v>
      </c>
      <c r="I68" t="s">
        <v>21</v>
      </c>
      <c r="J68" t="s">
        <v>43</v>
      </c>
      <c r="K68" t="s">
        <v>23</v>
      </c>
      <c r="L68" s="44" t="str">
        <f t="shared" si="6"/>
        <v>2024</v>
      </c>
      <c r="M68" s="44" t="str">
        <f t="shared" si="7"/>
        <v>Apr</v>
      </c>
      <c r="N68" s="44" t="str">
        <f t="shared" si="8"/>
        <v>Thu</v>
      </c>
      <c r="O68" s="44">
        <f t="shared" si="9"/>
        <v>13</v>
      </c>
      <c r="P68" s="44">
        <f>ROUND(G68*H68*VLOOKUP(D68,Table2[#All],2,FALSE),0)</f>
        <v>616</v>
      </c>
      <c r="Q68" s="42">
        <f t="shared" si="10"/>
        <v>1232</v>
      </c>
      <c r="R68" s="42">
        <f t="shared" si="11"/>
        <v>616</v>
      </c>
    </row>
    <row r="69" spans="1:18">
      <c r="A69">
        <v>68</v>
      </c>
      <c r="B69" t="s">
        <v>124</v>
      </c>
      <c r="C69" t="s">
        <v>41</v>
      </c>
      <c r="D69" t="s">
        <v>42</v>
      </c>
      <c r="E69" s="41">
        <v>45353</v>
      </c>
      <c r="F69" s="41">
        <v>45364</v>
      </c>
      <c r="G69">
        <v>10</v>
      </c>
      <c r="H69" s="42">
        <v>811</v>
      </c>
      <c r="I69" t="s">
        <v>37</v>
      </c>
      <c r="J69" t="s">
        <v>22</v>
      </c>
      <c r="K69" t="s">
        <v>23</v>
      </c>
      <c r="L69" s="44" t="str">
        <f t="shared" si="6"/>
        <v>2024</v>
      </c>
      <c r="M69" s="44" t="str">
        <f t="shared" si="7"/>
        <v>Mar</v>
      </c>
      <c r="N69" s="44" t="str">
        <f t="shared" si="8"/>
        <v>Sat</v>
      </c>
      <c r="O69" s="44">
        <f t="shared" si="9"/>
        <v>11</v>
      </c>
      <c r="P69" s="44">
        <f>ROUND(G69*H69*VLOOKUP(D69,Table2[#All],2,FALSE),0)</f>
        <v>6083</v>
      </c>
      <c r="Q69" s="42">
        <f t="shared" si="10"/>
        <v>8110</v>
      </c>
      <c r="R69" s="42">
        <f t="shared" si="11"/>
        <v>2027</v>
      </c>
    </row>
    <row r="70" spans="1:18">
      <c r="A70">
        <v>69</v>
      </c>
      <c r="B70" t="s">
        <v>125</v>
      </c>
      <c r="C70" t="s">
        <v>33</v>
      </c>
      <c r="D70" t="s">
        <v>126</v>
      </c>
      <c r="E70" s="41">
        <v>45513</v>
      </c>
      <c r="F70" s="41">
        <v>45519</v>
      </c>
      <c r="G70">
        <v>6</v>
      </c>
      <c r="H70" s="42">
        <v>660</v>
      </c>
      <c r="I70" t="s">
        <v>37</v>
      </c>
      <c r="J70" t="s">
        <v>31</v>
      </c>
      <c r="K70" t="s">
        <v>27</v>
      </c>
      <c r="L70" s="44" t="str">
        <f t="shared" si="6"/>
        <v>2024</v>
      </c>
      <c r="M70" s="44" t="str">
        <f t="shared" si="7"/>
        <v>Aug</v>
      </c>
      <c r="N70" s="44" t="str">
        <f t="shared" si="8"/>
        <v>Fri</v>
      </c>
      <c r="O70" s="44">
        <f t="shared" si="9"/>
        <v>6</v>
      </c>
      <c r="P70" s="44">
        <f>ROUND(G70*H70*VLOOKUP(D70,Table2[#All],2,FALSE),0)</f>
        <v>2376</v>
      </c>
      <c r="Q70" s="42">
        <f t="shared" si="10"/>
        <v>3960</v>
      </c>
      <c r="R70" s="42">
        <f t="shared" si="11"/>
        <v>1584</v>
      </c>
    </row>
    <row r="71" spans="1:18">
      <c r="A71">
        <v>70</v>
      </c>
      <c r="B71" t="s">
        <v>127</v>
      </c>
      <c r="C71" t="s">
        <v>29</v>
      </c>
      <c r="D71" t="s">
        <v>30</v>
      </c>
      <c r="E71" s="41">
        <v>45382</v>
      </c>
      <c r="F71" s="41">
        <v>45395</v>
      </c>
      <c r="G71">
        <v>9</v>
      </c>
      <c r="H71" s="42">
        <v>998</v>
      </c>
      <c r="I71" t="s">
        <v>37</v>
      </c>
      <c r="J71" t="s">
        <v>43</v>
      </c>
      <c r="K71" t="s">
        <v>39</v>
      </c>
      <c r="L71" s="44" t="str">
        <f t="shared" si="6"/>
        <v>2024</v>
      </c>
      <c r="M71" s="44" t="str">
        <f t="shared" si="7"/>
        <v>Mar</v>
      </c>
      <c r="N71" s="44" t="str">
        <f t="shared" si="8"/>
        <v>Sun</v>
      </c>
      <c r="O71" s="44">
        <f t="shared" si="9"/>
        <v>13</v>
      </c>
      <c r="P71" s="44">
        <f>ROUND(G71*H71*VLOOKUP(D71,Table2[#All],2,FALSE),0)</f>
        <v>6737</v>
      </c>
      <c r="Q71" s="42">
        <f t="shared" si="10"/>
        <v>8982</v>
      </c>
      <c r="R71" s="42">
        <f t="shared" si="11"/>
        <v>2245</v>
      </c>
    </row>
    <row r="72" spans="1:18">
      <c r="A72">
        <v>71</v>
      </c>
      <c r="B72" t="s">
        <v>128</v>
      </c>
      <c r="C72" t="s">
        <v>25</v>
      </c>
      <c r="D72" t="s">
        <v>67</v>
      </c>
      <c r="E72" s="41">
        <v>45576</v>
      </c>
      <c r="F72" s="41">
        <v>45582</v>
      </c>
      <c r="G72">
        <v>1</v>
      </c>
      <c r="H72" s="42">
        <v>539</v>
      </c>
      <c r="I72" t="s">
        <v>21</v>
      </c>
      <c r="J72" t="s">
        <v>22</v>
      </c>
      <c r="K72" t="s">
        <v>56</v>
      </c>
      <c r="L72" s="44" t="str">
        <f t="shared" si="6"/>
        <v>2024</v>
      </c>
      <c r="M72" s="44" t="str">
        <f t="shared" si="7"/>
        <v>Oct</v>
      </c>
      <c r="N72" s="44" t="str">
        <f t="shared" si="8"/>
        <v>Fri</v>
      </c>
      <c r="O72" s="44">
        <f t="shared" si="9"/>
        <v>6</v>
      </c>
      <c r="P72" s="44">
        <f>ROUND(G72*H72*VLOOKUP(D72,Table2[#All],2,FALSE),0)</f>
        <v>296</v>
      </c>
      <c r="Q72" s="42">
        <f t="shared" si="10"/>
        <v>539</v>
      </c>
      <c r="R72" s="42">
        <f t="shared" si="11"/>
        <v>243</v>
      </c>
    </row>
    <row r="73" spans="1:18">
      <c r="A73">
        <v>72</v>
      </c>
      <c r="B73" t="s">
        <v>129</v>
      </c>
      <c r="C73" t="s">
        <v>25</v>
      </c>
      <c r="D73" t="s">
        <v>67</v>
      </c>
      <c r="E73" s="41">
        <v>45534</v>
      </c>
      <c r="F73" s="41">
        <v>45547</v>
      </c>
      <c r="G73">
        <v>9</v>
      </c>
      <c r="H73" s="42">
        <v>553</v>
      </c>
      <c r="I73" t="s">
        <v>37</v>
      </c>
      <c r="J73" t="s">
        <v>59</v>
      </c>
      <c r="K73" t="s">
        <v>56</v>
      </c>
      <c r="L73" s="44" t="str">
        <f t="shared" si="6"/>
        <v>2024</v>
      </c>
      <c r="M73" s="44" t="str">
        <f t="shared" si="7"/>
        <v>Aug</v>
      </c>
      <c r="N73" s="44" t="str">
        <f t="shared" si="8"/>
        <v>Fri</v>
      </c>
      <c r="O73" s="44">
        <f t="shared" si="9"/>
        <v>13</v>
      </c>
      <c r="P73" s="44">
        <f>ROUND(G73*H73*VLOOKUP(D73,Table2[#All],2,FALSE),0)</f>
        <v>2737</v>
      </c>
      <c r="Q73" s="42">
        <f t="shared" si="10"/>
        <v>4977</v>
      </c>
      <c r="R73" s="42">
        <f t="shared" si="11"/>
        <v>2240</v>
      </c>
    </row>
    <row r="74" spans="1:18">
      <c r="A74">
        <v>73</v>
      </c>
      <c r="B74" t="s">
        <v>130</v>
      </c>
      <c r="C74" t="s">
        <v>25</v>
      </c>
      <c r="D74" t="s">
        <v>67</v>
      </c>
      <c r="E74" s="41">
        <v>45472</v>
      </c>
      <c r="F74" s="41">
        <v>45486</v>
      </c>
      <c r="G74">
        <v>8</v>
      </c>
      <c r="H74" s="42">
        <v>287</v>
      </c>
      <c r="I74" t="s">
        <v>21</v>
      </c>
      <c r="J74" t="s">
        <v>59</v>
      </c>
      <c r="K74" t="s">
        <v>39</v>
      </c>
      <c r="L74" s="44" t="str">
        <f t="shared" si="6"/>
        <v>2024</v>
      </c>
      <c r="M74" s="44" t="str">
        <f t="shared" si="7"/>
        <v>Jun</v>
      </c>
      <c r="N74" s="44" t="str">
        <f t="shared" si="8"/>
        <v>Sat</v>
      </c>
      <c r="O74" s="44">
        <f t="shared" si="9"/>
        <v>14</v>
      </c>
      <c r="P74" s="44">
        <f>ROUND(G74*H74*VLOOKUP(D74,Table2[#All],2,FALSE),0)</f>
        <v>1263</v>
      </c>
      <c r="Q74" s="42">
        <f t="shared" si="10"/>
        <v>2296</v>
      </c>
      <c r="R74" s="42">
        <f t="shared" si="11"/>
        <v>1033</v>
      </c>
    </row>
    <row r="75" spans="1:18">
      <c r="A75">
        <v>74</v>
      </c>
      <c r="B75" t="s">
        <v>131</v>
      </c>
      <c r="C75" t="s">
        <v>19</v>
      </c>
      <c r="D75" t="s">
        <v>69</v>
      </c>
      <c r="E75" s="41">
        <v>45453</v>
      </c>
      <c r="F75" s="41">
        <v>45462</v>
      </c>
      <c r="G75">
        <v>2</v>
      </c>
      <c r="H75" s="42">
        <v>770</v>
      </c>
      <c r="I75" t="s">
        <v>21</v>
      </c>
      <c r="J75" t="s">
        <v>43</v>
      </c>
      <c r="K75" t="s">
        <v>56</v>
      </c>
      <c r="L75" s="44" t="str">
        <f t="shared" si="6"/>
        <v>2024</v>
      </c>
      <c r="M75" s="44" t="str">
        <f t="shared" si="7"/>
        <v>Jun</v>
      </c>
      <c r="N75" s="44" t="str">
        <f t="shared" si="8"/>
        <v>Mon</v>
      </c>
      <c r="O75" s="44">
        <f t="shared" si="9"/>
        <v>9</v>
      </c>
      <c r="P75" s="44">
        <f>ROUND(G75*H75*VLOOKUP(D75,Table2[#All],2,FALSE),0)</f>
        <v>1309</v>
      </c>
      <c r="Q75" s="42">
        <f t="shared" si="10"/>
        <v>1540</v>
      </c>
      <c r="R75" s="42">
        <f t="shared" si="11"/>
        <v>231</v>
      </c>
    </row>
    <row r="76" spans="1:18">
      <c r="A76">
        <v>75</v>
      </c>
      <c r="B76" t="s">
        <v>132</v>
      </c>
      <c r="C76" t="s">
        <v>19</v>
      </c>
      <c r="D76" t="s">
        <v>69</v>
      </c>
      <c r="E76" s="41">
        <v>45443</v>
      </c>
      <c r="F76" s="41">
        <v>45457</v>
      </c>
      <c r="G76">
        <v>4</v>
      </c>
      <c r="H76" s="42">
        <v>379</v>
      </c>
      <c r="I76" t="s">
        <v>21</v>
      </c>
      <c r="J76" t="s">
        <v>22</v>
      </c>
      <c r="K76" t="s">
        <v>39</v>
      </c>
      <c r="L76" s="44" t="str">
        <f t="shared" si="6"/>
        <v>2024</v>
      </c>
      <c r="M76" s="44" t="str">
        <f t="shared" si="7"/>
        <v>May</v>
      </c>
      <c r="N76" s="44" t="str">
        <f t="shared" si="8"/>
        <v>Fri</v>
      </c>
      <c r="O76" s="44">
        <f t="shared" si="9"/>
        <v>14</v>
      </c>
      <c r="P76" s="44">
        <f>ROUND(G76*H76*VLOOKUP(D76,Table2[#All],2,FALSE),0)</f>
        <v>1289</v>
      </c>
      <c r="Q76" s="42">
        <f t="shared" si="10"/>
        <v>1516</v>
      </c>
      <c r="R76" s="42">
        <f t="shared" si="11"/>
        <v>227</v>
      </c>
    </row>
    <row r="77" spans="1:18">
      <c r="A77">
        <v>76</v>
      </c>
      <c r="B77" t="s">
        <v>133</v>
      </c>
      <c r="C77" t="s">
        <v>25</v>
      </c>
      <c r="D77" t="s">
        <v>75</v>
      </c>
      <c r="E77" s="41">
        <v>45432</v>
      </c>
      <c r="F77" s="41">
        <v>45438</v>
      </c>
      <c r="G77">
        <v>1</v>
      </c>
      <c r="H77" s="42">
        <v>65</v>
      </c>
      <c r="I77" t="s">
        <v>37</v>
      </c>
      <c r="J77" t="s">
        <v>43</v>
      </c>
      <c r="K77" t="s">
        <v>39</v>
      </c>
      <c r="L77" s="44" t="str">
        <f t="shared" si="6"/>
        <v>2024</v>
      </c>
      <c r="M77" s="44" t="str">
        <f t="shared" si="7"/>
        <v>May</v>
      </c>
      <c r="N77" s="44" t="str">
        <f t="shared" si="8"/>
        <v>Mon</v>
      </c>
      <c r="O77" s="44">
        <f t="shared" si="9"/>
        <v>6</v>
      </c>
      <c r="P77" s="44">
        <f>ROUND(G77*H77*VLOOKUP(D77,Table2[#All],2,FALSE),0)</f>
        <v>33</v>
      </c>
      <c r="Q77" s="42">
        <f t="shared" si="10"/>
        <v>65</v>
      </c>
      <c r="R77" s="42">
        <f t="shared" si="11"/>
        <v>32</v>
      </c>
    </row>
    <row r="78" spans="1:18">
      <c r="A78">
        <v>77</v>
      </c>
      <c r="B78" t="s">
        <v>134</v>
      </c>
      <c r="C78" t="s">
        <v>33</v>
      </c>
      <c r="D78" t="s">
        <v>34</v>
      </c>
      <c r="E78" s="41">
        <v>45386</v>
      </c>
      <c r="F78" s="41">
        <v>45397</v>
      </c>
      <c r="G78">
        <v>1</v>
      </c>
      <c r="H78" s="42">
        <v>268</v>
      </c>
      <c r="I78" t="s">
        <v>21</v>
      </c>
      <c r="J78" t="s">
        <v>31</v>
      </c>
      <c r="K78" t="s">
        <v>23</v>
      </c>
      <c r="L78" s="44" t="str">
        <f t="shared" si="6"/>
        <v>2024</v>
      </c>
      <c r="M78" s="44" t="str">
        <f t="shared" si="7"/>
        <v>Apr</v>
      </c>
      <c r="N78" s="44" t="str">
        <f t="shared" si="8"/>
        <v>Thu</v>
      </c>
      <c r="O78" s="44">
        <f t="shared" si="9"/>
        <v>11</v>
      </c>
      <c r="P78" s="44">
        <f>ROUND(G78*H78*VLOOKUP(D78,Table2[#All],2,FALSE),0)</f>
        <v>147</v>
      </c>
      <c r="Q78" s="42">
        <f t="shared" si="10"/>
        <v>268</v>
      </c>
      <c r="R78" s="42">
        <f t="shared" si="11"/>
        <v>121</v>
      </c>
    </row>
    <row r="79" spans="1:18">
      <c r="A79">
        <v>78</v>
      </c>
      <c r="B79" t="s">
        <v>135</v>
      </c>
      <c r="C79" t="s">
        <v>19</v>
      </c>
      <c r="D79" t="s">
        <v>36</v>
      </c>
      <c r="E79" s="41">
        <v>45543</v>
      </c>
      <c r="F79" s="41">
        <v>45556</v>
      </c>
      <c r="G79">
        <v>2</v>
      </c>
      <c r="H79" s="42">
        <v>600</v>
      </c>
      <c r="I79" t="s">
        <v>21</v>
      </c>
      <c r="J79" t="s">
        <v>43</v>
      </c>
      <c r="K79" t="s">
        <v>39</v>
      </c>
      <c r="L79" s="44" t="str">
        <f t="shared" si="6"/>
        <v>2024</v>
      </c>
      <c r="M79" s="44" t="str">
        <f t="shared" si="7"/>
        <v>Sep</v>
      </c>
      <c r="N79" s="44" t="str">
        <f t="shared" si="8"/>
        <v>Sun</v>
      </c>
      <c r="O79" s="44">
        <f t="shared" si="9"/>
        <v>13</v>
      </c>
      <c r="P79" s="44">
        <f>ROUND(G79*H79*VLOOKUP(D79,Table2[#All],2,FALSE),0)</f>
        <v>780</v>
      </c>
      <c r="Q79" s="42">
        <f t="shared" si="10"/>
        <v>1200</v>
      </c>
      <c r="R79" s="42">
        <f t="shared" si="11"/>
        <v>420</v>
      </c>
    </row>
    <row r="80" spans="1:18">
      <c r="A80">
        <v>79</v>
      </c>
      <c r="B80" t="s">
        <v>136</v>
      </c>
      <c r="C80" t="s">
        <v>33</v>
      </c>
      <c r="D80" t="s">
        <v>34</v>
      </c>
      <c r="E80" s="41">
        <v>45593</v>
      </c>
      <c r="F80" s="41">
        <v>45600</v>
      </c>
      <c r="G80">
        <v>7</v>
      </c>
      <c r="H80" s="42">
        <v>322</v>
      </c>
      <c r="I80" t="s">
        <v>21</v>
      </c>
      <c r="J80" t="s">
        <v>43</v>
      </c>
      <c r="K80" t="s">
        <v>39</v>
      </c>
      <c r="L80" s="44" t="str">
        <f t="shared" si="6"/>
        <v>2024</v>
      </c>
      <c r="M80" s="44" t="str">
        <f t="shared" si="7"/>
        <v>Oct</v>
      </c>
      <c r="N80" s="44" t="str">
        <f t="shared" si="8"/>
        <v>Mon</v>
      </c>
      <c r="O80" s="44">
        <f t="shared" si="9"/>
        <v>7</v>
      </c>
      <c r="P80" s="44">
        <f>ROUND(G80*H80*VLOOKUP(D80,Table2[#All],2,FALSE),0)</f>
        <v>1240</v>
      </c>
      <c r="Q80" s="42">
        <f t="shared" si="10"/>
        <v>2254</v>
      </c>
      <c r="R80" s="42">
        <f t="shared" si="11"/>
        <v>1014</v>
      </c>
    </row>
    <row r="81" spans="1:18">
      <c r="A81">
        <v>80</v>
      </c>
      <c r="B81" t="s">
        <v>137</v>
      </c>
      <c r="C81" t="s">
        <v>25</v>
      </c>
      <c r="D81" t="s">
        <v>26</v>
      </c>
      <c r="E81" s="41">
        <v>45398</v>
      </c>
      <c r="F81" s="41">
        <v>45404</v>
      </c>
      <c r="G81">
        <v>4</v>
      </c>
      <c r="H81" s="42">
        <v>280</v>
      </c>
      <c r="I81" t="s">
        <v>21</v>
      </c>
      <c r="J81" t="s">
        <v>43</v>
      </c>
      <c r="K81" t="s">
        <v>27</v>
      </c>
      <c r="L81" s="44" t="str">
        <f t="shared" si="6"/>
        <v>2024</v>
      </c>
      <c r="M81" s="44" t="str">
        <f t="shared" si="7"/>
        <v>Apr</v>
      </c>
      <c r="N81" s="44" t="str">
        <f t="shared" si="8"/>
        <v>Tue</v>
      </c>
      <c r="O81" s="44">
        <f t="shared" si="9"/>
        <v>6</v>
      </c>
      <c r="P81" s="44">
        <f>ROUND(G81*H81*VLOOKUP(D81,Table2[#All],2,FALSE),0)</f>
        <v>560</v>
      </c>
      <c r="Q81" s="42">
        <f t="shared" si="10"/>
        <v>1120</v>
      </c>
      <c r="R81" s="42">
        <f t="shared" si="11"/>
        <v>560</v>
      </c>
    </row>
    <row r="82" spans="1:18">
      <c r="A82">
        <v>81</v>
      </c>
      <c r="B82" t="s">
        <v>138</v>
      </c>
      <c r="C82" t="s">
        <v>25</v>
      </c>
      <c r="D82" t="s">
        <v>54</v>
      </c>
      <c r="E82" s="41">
        <v>45441</v>
      </c>
      <c r="F82" s="41">
        <v>45455</v>
      </c>
      <c r="G82">
        <v>1</v>
      </c>
      <c r="H82" s="42">
        <v>247</v>
      </c>
      <c r="I82" t="s">
        <v>37</v>
      </c>
      <c r="J82" t="s">
        <v>59</v>
      </c>
      <c r="K82" t="s">
        <v>39</v>
      </c>
      <c r="L82" s="44" t="str">
        <f t="shared" si="6"/>
        <v>2024</v>
      </c>
      <c r="M82" s="44" t="str">
        <f t="shared" si="7"/>
        <v>May</v>
      </c>
      <c r="N82" s="44" t="str">
        <f t="shared" si="8"/>
        <v>Wed</v>
      </c>
      <c r="O82" s="44">
        <f t="shared" si="9"/>
        <v>14</v>
      </c>
      <c r="P82" s="44">
        <f>ROUND(G82*H82*VLOOKUP(D82,Table2[#All],2,FALSE),0)</f>
        <v>148</v>
      </c>
      <c r="Q82" s="42">
        <f t="shared" si="10"/>
        <v>247</v>
      </c>
      <c r="R82" s="42">
        <f t="shared" si="11"/>
        <v>99</v>
      </c>
    </row>
    <row r="83" spans="1:18">
      <c r="A83">
        <v>82</v>
      </c>
      <c r="B83" t="s">
        <v>139</v>
      </c>
      <c r="C83" t="s">
        <v>33</v>
      </c>
      <c r="D83" t="s">
        <v>126</v>
      </c>
      <c r="E83" s="41">
        <v>45643</v>
      </c>
      <c r="F83" s="41">
        <v>45656</v>
      </c>
      <c r="G83">
        <v>4</v>
      </c>
      <c r="H83" s="42">
        <v>956</v>
      </c>
      <c r="I83" t="s">
        <v>37</v>
      </c>
      <c r="J83" t="s">
        <v>59</v>
      </c>
      <c r="K83" t="s">
        <v>27</v>
      </c>
      <c r="L83" s="44" t="str">
        <f t="shared" si="6"/>
        <v>2024</v>
      </c>
      <c r="M83" s="44" t="str">
        <f t="shared" si="7"/>
        <v>Dec</v>
      </c>
      <c r="N83" s="44" t="str">
        <f t="shared" si="8"/>
        <v>Tue</v>
      </c>
      <c r="O83" s="44">
        <f t="shared" si="9"/>
        <v>13</v>
      </c>
      <c r="P83" s="44">
        <f>ROUND(G83*H83*VLOOKUP(D83,Table2[#All],2,FALSE),0)</f>
        <v>2294</v>
      </c>
      <c r="Q83" s="42">
        <f t="shared" si="10"/>
        <v>3824</v>
      </c>
      <c r="R83" s="42">
        <f t="shared" si="11"/>
        <v>1530</v>
      </c>
    </row>
    <row r="84" spans="1:18">
      <c r="A84">
        <v>83</v>
      </c>
      <c r="B84" t="s">
        <v>140</v>
      </c>
      <c r="C84" t="s">
        <v>29</v>
      </c>
      <c r="D84" t="s">
        <v>50</v>
      </c>
      <c r="E84" s="41">
        <v>45322</v>
      </c>
      <c r="F84" s="41">
        <v>45336</v>
      </c>
      <c r="G84">
        <v>3</v>
      </c>
      <c r="H84" s="42">
        <v>821</v>
      </c>
      <c r="I84" t="s">
        <v>37</v>
      </c>
      <c r="J84" t="s">
        <v>59</v>
      </c>
      <c r="K84" t="s">
        <v>23</v>
      </c>
      <c r="L84" s="44" t="str">
        <f t="shared" si="6"/>
        <v>2024</v>
      </c>
      <c r="M84" s="44" t="str">
        <f t="shared" si="7"/>
        <v>Jan</v>
      </c>
      <c r="N84" s="44" t="str">
        <f t="shared" si="8"/>
        <v>Wed</v>
      </c>
      <c r="O84" s="44">
        <f t="shared" si="9"/>
        <v>14</v>
      </c>
      <c r="P84" s="44">
        <f>ROUND(G84*H84*VLOOKUP(D84,Table2[#All],2,FALSE),0)</f>
        <v>1601</v>
      </c>
      <c r="Q84" s="42">
        <f t="shared" si="10"/>
        <v>2463</v>
      </c>
      <c r="R84" s="42">
        <f t="shared" si="11"/>
        <v>862</v>
      </c>
    </row>
    <row r="85" spans="1:18">
      <c r="A85">
        <v>84</v>
      </c>
      <c r="B85" t="s">
        <v>141</v>
      </c>
      <c r="C85" t="s">
        <v>25</v>
      </c>
      <c r="D85" t="s">
        <v>67</v>
      </c>
      <c r="E85" s="41">
        <v>45516</v>
      </c>
      <c r="F85" s="41">
        <v>45521</v>
      </c>
      <c r="G85">
        <v>2</v>
      </c>
      <c r="H85" s="42">
        <v>489</v>
      </c>
      <c r="I85" t="s">
        <v>37</v>
      </c>
      <c r="J85" t="s">
        <v>43</v>
      </c>
      <c r="K85" t="s">
        <v>39</v>
      </c>
      <c r="L85" s="44" t="str">
        <f t="shared" si="6"/>
        <v>2024</v>
      </c>
      <c r="M85" s="44" t="str">
        <f t="shared" si="7"/>
        <v>Aug</v>
      </c>
      <c r="N85" s="44" t="str">
        <f t="shared" si="8"/>
        <v>Mon</v>
      </c>
      <c r="O85" s="44">
        <f t="shared" si="9"/>
        <v>5</v>
      </c>
      <c r="P85" s="44">
        <f>ROUND(G85*H85*VLOOKUP(D85,Table2[#All],2,FALSE),0)</f>
        <v>538</v>
      </c>
      <c r="Q85" s="42">
        <f t="shared" si="10"/>
        <v>978</v>
      </c>
      <c r="R85" s="42">
        <f t="shared" si="11"/>
        <v>440</v>
      </c>
    </row>
    <row r="86" spans="1:18">
      <c r="A86">
        <v>85</v>
      </c>
      <c r="B86" t="s">
        <v>142</v>
      </c>
      <c r="C86" t="s">
        <v>33</v>
      </c>
      <c r="D86" t="s">
        <v>34</v>
      </c>
      <c r="E86" s="41">
        <v>45548</v>
      </c>
      <c r="F86" s="41">
        <v>45560</v>
      </c>
      <c r="G86">
        <v>9</v>
      </c>
      <c r="H86" s="42">
        <v>515</v>
      </c>
      <c r="I86" t="s">
        <v>37</v>
      </c>
      <c r="J86" t="s">
        <v>38</v>
      </c>
      <c r="K86" t="s">
        <v>23</v>
      </c>
      <c r="L86" s="44" t="str">
        <f t="shared" si="6"/>
        <v>2024</v>
      </c>
      <c r="M86" s="44" t="str">
        <f t="shared" si="7"/>
        <v>Sep</v>
      </c>
      <c r="N86" s="44" t="str">
        <f t="shared" si="8"/>
        <v>Fri</v>
      </c>
      <c r="O86" s="44">
        <f t="shared" si="9"/>
        <v>12</v>
      </c>
      <c r="P86" s="44">
        <f>ROUND(G86*H86*VLOOKUP(D86,Table2[#All],2,FALSE),0)</f>
        <v>2549</v>
      </c>
      <c r="Q86" s="42">
        <f t="shared" si="10"/>
        <v>4635</v>
      </c>
      <c r="R86" s="42">
        <f t="shared" si="11"/>
        <v>2086</v>
      </c>
    </row>
    <row r="87" spans="1:18">
      <c r="A87">
        <v>86</v>
      </c>
      <c r="B87" t="s">
        <v>143</v>
      </c>
      <c r="C87" t="s">
        <v>19</v>
      </c>
      <c r="D87" t="s">
        <v>36</v>
      </c>
      <c r="E87" s="41">
        <v>45457</v>
      </c>
      <c r="F87" s="41">
        <v>45462</v>
      </c>
      <c r="G87">
        <v>10</v>
      </c>
      <c r="H87" s="42">
        <v>266</v>
      </c>
      <c r="I87" t="s">
        <v>21</v>
      </c>
      <c r="J87" t="s">
        <v>22</v>
      </c>
      <c r="K87" t="s">
        <v>23</v>
      </c>
      <c r="L87" s="44" t="str">
        <f t="shared" si="6"/>
        <v>2024</v>
      </c>
      <c r="M87" s="44" t="str">
        <f t="shared" si="7"/>
        <v>Jun</v>
      </c>
      <c r="N87" s="44" t="str">
        <f t="shared" si="8"/>
        <v>Fri</v>
      </c>
      <c r="O87" s="44">
        <f t="shared" si="9"/>
        <v>5</v>
      </c>
      <c r="P87" s="44">
        <f>ROUND(G87*H87*VLOOKUP(D87,Table2[#All],2,FALSE),0)</f>
        <v>1729</v>
      </c>
      <c r="Q87" s="42">
        <f t="shared" si="10"/>
        <v>2660</v>
      </c>
      <c r="R87" s="42">
        <f t="shared" si="11"/>
        <v>931</v>
      </c>
    </row>
    <row r="88" spans="1:18">
      <c r="A88">
        <v>87</v>
      </c>
      <c r="B88" t="s">
        <v>144</v>
      </c>
      <c r="C88" t="s">
        <v>25</v>
      </c>
      <c r="D88" t="s">
        <v>54</v>
      </c>
      <c r="E88" s="41">
        <v>45434</v>
      </c>
      <c r="F88" s="41">
        <v>45444</v>
      </c>
      <c r="G88">
        <v>3</v>
      </c>
      <c r="H88" s="42">
        <v>609</v>
      </c>
      <c r="I88" t="s">
        <v>21</v>
      </c>
      <c r="J88" t="s">
        <v>38</v>
      </c>
      <c r="K88" t="s">
        <v>23</v>
      </c>
      <c r="L88" s="44" t="str">
        <f t="shared" si="6"/>
        <v>2024</v>
      </c>
      <c r="M88" s="44" t="str">
        <f t="shared" si="7"/>
        <v>May</v>
      </c>
      <c r="N88" s="44" t="str">
        <f t="shared" si="8"/>
        <v>Wed</v>
      </c>
      <c r="O88" s="44">
        <f t="shared" si="9"/>
        <v>10</v>
      </c>
      <c r="P88" s="44">
        <f>ROUND(G88*H88*VLOOKUP(D88,Table2[#All],2,FALSE),0)</f>
        <v>1096</v>
      </c>
      <c r="Q88" s="42">
        <f t="shared" si="10"/>
        <v>1827</v>
      </c>
      <c r="R88" s="42">
        <f t="shared" si="11"/>
        <v>731</v>
      </c>
    </row>
    <row r="89" spans="1:18">
      <c r="A89">
        <v>88</v>
      </c>
      <c r="B89" t="s">
        <v>145</v>
      </c>
      <c r="C89" t="s">
        <v>33</v>
      </c>
      <c r="D89" t="s">
        <v>34</v>
      </c>
      <c r="E89" s="41">
        <v>45501</v>
      </c>
      <c r="F89" s="41">
        <v>45505</v>
      </c>
      <c r="G89">
        <v>6</v>
      </c>
      <c r="H89" s="42">
        <v>338</v>
      </c>
      <c r="I89" t="s">
        <v>21</v>
      </c>
      <c r="J89" t="s">
        <v>43</v>
      </c>
      <c r="K89" t="s">
        <v>23</v>
      </c>
      <c r="L89" s="44" t="str">
        <f t="shared" si="6"/>
        <v>2024</v>
      </c>
      <c r="M89" s="44" t="str">
        <f t="shared" si="7"/>
        <v>Jul</v>
      </c>
      <c r="N89" s="44" t="str">
        <f t="shared" si="8"/>
        <v>Sun</v>
      </c>
      <c r="O89" s="44">
        <f t="shared" si="9"/>
        <v>4</v>
      </c>
      <c r="P89" s="44">
        <f>ROUND(G89*H89*VLOOKUP(D89,Table2[#All],2,FALSE),0)</f>
        <v>1115</v>
      </c>
      <c r="Q89" s="42">
        <f t="shared" si="10"/>
        <v>2028</v>
      </c>
      <c r="R89" s="42">
        <f t="shared" si="11"/>
        <v>913</v>
      </c>
    </row>
    <row r="90" spans="1:18">
      <c r="A90">
        <v>89</v>
      </c>
      <c r="B90" t="s">
        <v>146</v>
      </c>
      <c r="C90" t="s">
        <v>41</v>
      </c>
      <c r="D90" t="s">
        <v>61</v>
      </c>
      <c r="E90" s="41">
        <v>45647</v>
      </c>
      <c r="F90" s="41">
        <v>45650</v>
      </c>
      <c r="G90">
        <v>8</v>
      </c>
      <c r="H90" s="42">
        <v>305</v>
      </c>
      <c r="I90" t="s">
        <v>37</v>
      </c>
      <c r="J90" t="s">
        <v>43</v>
      </c>
      <c r="K90" t="s">
        <v>27</v>
      </c>
      <c r="L90" s="44" t="str">
        <f t="shared" si="6"/>
        <v>2024</v>
      </c>
      <c r="M90" s="44" t="str">
        <f t="shared" si="7"/>
        <v>Dec</v>
      </c>
      <c r="N90" s="44" t="str">
        <f t="shared" si="8"/>
        <v>Sat</v>
      </c>
      <c r="O90" s="44">
        <f t="shared" si="9"/>
        <v>3</v>
      </c>
      <c r="P90" s="44">
        <f>ROUND(G90*H90*VLOOKUP(D90,Table2[#All],2,FALSE),0)</f>
        <v>1708</v>
      </c>
      <c r="Q90" s="42">
        <f t="shared" si="10"/>
        <v>2440</v>
      </c>
      <c r="R90" s="42">
        <f t="shared" si="11"/>
        <v>732</v>
      </c>
    </row>
    <row r="91" spans="1:18">
      <c r="A91">
        <v>90</v>
      </c>
      <c r="B91" t="s">
        <v>147</v>
      </c>
      <c r="C91" t="s">
        <v>25</v>
      </c>
      <c r="D91" t="s">
        <v>26</v>
      </c>
      <c r="E91" s="41">
        <v>45628</v>
      </c>
      <c r="F91" s="41">
        <v>45641</v>
      </c>
      <c r="G91">
        <v>9</v>
      </c>
      <c r="H91" s="42">
        <v>483</v>
      </c>
      <c r="I91" t="s">
        <v>21</v>
      </c>
      <c r="J91" t="s">
        <v>38</v>
      </c>
      <c r="K91" t="s">
        <v>27</v>
      </c>
      <c r="L91" s="44" t="str">
        <f t="shared" si="6"/>
        <v>2024</v>
      </c>
      <c r="M91" s="44" t="str">
        <f t="shared" si="7"/>
        <v>Dec</v>
      </c>
      <c r="N91" s="44" t="str">
        <f t="shared" si="8"/>
        <v>Mon</v>
      </c>
      <c r="O91" s="44">
        <f t="shared" si="9"/>
        <v>13</v>
      </c>
      <c r="P91" s="44">
        <f>ROUND(G91*H91*VLOOKUP(D91,Table2[#All],2,FALSE),0)</f>
        <v>2174</v>
      </c>
      <c r="Q91" s="42">
        <f t="shared" si="10"/>
        <v>4347</v>
      </c>
      <c r="R91" s="42">
        <f t="shared" si="11"/>
        <v>2173</v>
      </c>
    </row>
    <row r="92" spans="1:18">
      <c r="A92">
        <v>91</v>
      </c>
      <c r="B92" t="s">
        <v>148</v>
      </c>
      <c r="C92" t="s">
        <v>25</v>
      </c>
      <c r="D92" t="s">
        <v>67</v>
      </c>
      <c r="E92" s="41">
        <v>45610</v>
      </c>
      <c r="F92" s="41">
        <v>45614</v>
      </c>
      <c r="G92">
        <v>8</v>
      </c>
      <c r="H92" s="42">
        <v>650</v>
      </c>
      <c r="I92" t="s">
        <v>21</v>
      </c>
      <c r="J92" t="s">
        <v>38</v>
      </c>
      <c r="K92" t="s">
        <v>39</v>
      </c>
      <c r="L92" s="44" t="str">
        <f t="shared" si="6"/>
        <v>2024</v>
      </c>
      <c r="M92" s="44" t="str">
        <f t="shared" si="7"/>
        <v>Nov</v>
      </c>
      <c r="N92" s="44" t="str">
        <f t="shared" si="8"/>
        <v>Thu</v>
      </c>
      <c r="O92" s="44">
        <f t="shared" si="9"/>
        <v>4</v>
      </c>
      <c r="P92" s="44">
        <f>ROUND(G92*H92*VLOOKUP(D92,Table2[#All],2,FALSE),0)</f>
        <v>2860</v>
      </c>
      <c r="Q92" s="42">
        <f t="shared" si="10"/>
        <v>5200</v>
      </c>
      <c r="R92" s="42">
        <f t="shared" si="11"/>
        <v>2340</v>
      </c>
    </row>
    <row r="93" spans="1:18">
      <c r="A93">
        <v>92</v>
      </c>
      <c r="B93" t="s">
        <v>149</v>
      </c>
      <c r="C93" t="s">
        <v>41</v>
      </c>
      <c r="D93" t="s">
        <v>42</v>
      </c>
      <c r="E93" s="41">
        <v>45359</v>
      </c>
      <c r="F93" s="41">
        <v>45373</v>
      </c>
      <c r="G93">
        <v>5</v>
      </c>
      <c r="H93" s="42">
        <v>458</v>
      </c>
      <c r="I93" t="s">
        <v>21</v>
      </c>
      <c r="J93" t="s">
        <v>43</v>
      </c>
      <c r="K93" t="s">
        <v>23</v>
      </c>
      <c r="L93" s="44" t="str">
        <f t="shared" si="6"/>
        <v>2024</v>
      </c>
      <c r="M93" s="44" t="str">
        <f t="shared" si="7"/>
        <v>Mar</v>
      </c>
      <c r="N93" s="44" t="str">
        <f t="shared" si="8"/>
        <v>Fri</v>
      </c>
      <c r="O93" s="44">
        <f t="shared" si="9"/>
        <v>14</v>
      </c>
      <c r="P93" s="44">
        <f>ROUND(G93*H93*VLOOKUP(D93,Table2[#All],2,FALSE),0)</f>
        <v>1718</v>
      </c>
      <c r="Q93" s="42">
        <f t="shared" si="10"/>
        <v>2290</v>
      </c>
      <c r="R93" s="42">
        <f t="shared" si="11"/>
        <v>572</v>
      </c>
    </row>
    <row r="94" spans="1:18">
      <c r="A94">
        <v>93</v>
      </c>
      <c r="B94" t="s">
        <v>150</v>
      </c>
      <c r="C94" t="s">
        <v>19</v>
      </c>
      <c r="D94" t="s">
        <v>46</v>
      </c>
      <c r="E94" s="41">
        <v>45414</v>
      </c>
      <c r="F94" s="41">
        <v>45425</v>
      </c>
      <c r="G94">
        <v>3</v>
      </c>
      <c r="H94" s="42">
        <v>328</v>
      </c>
      <c r="I94" t="s">
        <v>37</v>
      </c>
      <c r="J94" t="s">
        <v>43</v>
      </c>
      <c r="K94" t="s">
        <v>23</v>
      </c>
      <c r="L94" s="44" t="str">
        <f t="shared" si="6"/>
        <v>2024</v>
      </c>
      <c r="M94" s="44" t="str">
        <f t="shared" si="7"/>
        <v>May</v>
      </c>
      <c r="N94" s="44" t="str">
        <f t="shared" si="8"/>
        <v>Thu</v>
      </c>
      <c r="O94" s="44">
        <f t="shared" si="9"/>
        <v>11</v>
      </c>
      <c r="P94" s="44">
        <f>ROUND(G94*H94*VLOOKUP(D94,Table2[#All],2,FALSE),0)</f>
        <v>787</v>
      </c>
      <c r="Q94" s="42">
        <f t="shared" si="10"/>
        <v>984</v>
      </c>
      <c r="R94" s="42">
        <f t="shared" si="11"/>
        <v>197</v>
      </c>
    </row>
    <row r="95" spans="1:18">
      <c r="A95">
        <v>94</v>
      </c>
      <c r="B95" t="s">
        <v>151</v>
      </c>
      <c r="C95" t="s">
        <v>29</v>
      </c>
      <c r="D95" t="s">
        <v>30</v>
      </c>
      <c r="E95" s="41">
        <v>45574</v>
      </c>
      <c r="F95" s="41">
        <v>45581</v>
      </c>
      <c r="G95">
        <v>3</v>
      </c>
      <c r="H95" s="42">
        <v>402</v>
      </c>
      <c r="I95" t="s">
        <v>37</v>
      </c>
      <c r="J95" t="s">
        <v>22</v>
      </c>
      <c r="K95" t="s">
        <v>56</v>
      </c>
      <c r="L95" s="44" t="str">
        <f t="shared" si="6"/>
        <v>2024</v>
      </c>
      <c r="M95" s="44" t="str">
        <f t="shared" si="7"/>
        <v>Oct</v>
      </c>
      <c r="N95" s="44" t="str">
        <f t="shared" si="8"/>
        <v>Wed</v>
      </c>
      <c r="O95" s="44">
        <f t="shared" si="9"/>
        <v>7</v>
      </c>
      <c r="P95" s="44">
        <f>ROUND(G95*H95*VLOOKUP(D95,Table2[#All],2,FALSE),0)</f>
        <v>905</v>
      </c>
      <c r="Q95" s="42">
        <f t="shared" si="10"/>
        <v>1206</v>
      </c>
      <c r="R95" s="42">
        <f t="shared" si="11"/>
        <v>301</v>
      </c>
    </row>
    <row r="96" spans="1:18">
      <c r="A96">
        <v>95</v>
      </c>
      <c r="B96" t="s">
        <v>152</v>
      </c>
      <c r="C96" t="s">
        <v>19</v>
      </c>
      <c r="D96" t="s">
        <v>107</v>
      </c>
      <c r="E96" s="41">
        <v>45444</v>
      </c>
      <c r="F96" s="41">
        <v>45456</v>
      </c>
      <c r="G96">
        <v>10</v>
      </c>
      <c r="H96" s="42">
        <v>603</v>
      </c>
      <c r="I96" t="s">
        <v>21</v>
      </c>
      <c r="J96" t="s">
        <v>43</v>
      </c>
      <c r="K96" t="s">
        <v>56</v>
      </c>
      <c r="L96" s="44" t="str">
        <f t="shared" si="6"/>
        <v>2024</v>
      </c>
      <c r="M96" s="44" t="str">
        <f t="shared" si="7"/>
        <v>Jun</v>
      </c>
      <c r="N96" s="44" t="str">
        <f t="shared" si="8"/>
        <v>Sat</v>
      </c>
      <c r="O96" s="44">
        <f t="shared" si="9"/>
        <v>12</v>
      </c>
      <c r="P96" s="44">
        <f>ROUND(G96*H96*VLOOKUP(D96,Table2[#All],2,FALSE),0)</f>
        <v>4221</v>
      </c>
      <c r="Q96" s="42">
        <f t="shared" si="10"/>
        <v>6030</v>
      </c>
      <c r="R96" s="42">
        <f t="shared" si="11"/>
        <v>1809</v>
      </c>
    </row>
    <row r="97" spans="1:18">
      <c r="A97">
        <v>96</v>
      </c>
      <c r="B97" t="s">
        <v>153</v>
      </c>
      <c r="C97" t="s">
        <v>19</v>
      </c>
      <c r="D97" t="s">
        <v>46</v>
      </c>
      <c r="E97" s="41">
        <v>45525</v>
      </c>
      <c r="F97" s="41">
        <v>45537</v>
      </c>
      <c r="G97">
        <v>1</v>
      </c>
      <c r="H97" s="42">
        <v>749</v>
      </c>
      <c r="I97" t="s">
        <v>37</v>
      </c>
      <c r="J97" t="s">
        <v>22</v>
      </c>
      <c r="K97" t="s">
        <v>23</v>
      </c>
      <c r="L97" s="44" t="str">
        <f t="shared" si="6"/>
        <v>2024</v>
      </c>
      <c r="M97" s="44" t="str">
        <f t="shared" si="7"/>
        <v>Aug</v>
      </c>
      <c r="N97" s="44" t="str">
        <f t="shared" si="8"/>
        <v>Wed</v>
      </c>
      <c r="O97" s="44">
        <f t="shared" si="9"/>
        <v>12</v>
      </c>
      <c r="P97" s="44">
        <f>ROUND(G97*H97*VLOOKUP(D97,Table2[#All],2,FALSE),0)</f>
        <v>599</v>
      </c>
      <c r="Q97" s="42">
        <f t="shared" si="10"/>
        <v>749</v>
      </c>
      <c r="R97" s="42">
        <f t="shared" si="11"/>
        <v>150</v>
      </c>
    </row>
    <row r="98" spans="1:18">
      <c r="A98">
        <v>97</v>
      </c>
      <c r="B98" t="s">
        <v>154</v>
      </c>
      <c r="C98" t="s">
        <v>29</v>
      </c>
      <c r="D98" t="s">
        <v>50</v>
      </c>
      <c r="E98" s="41">
        <v>45532</v>
      </c>
      <c r="F98" s="41">
        <v>45539</v>
      </c>
      <c r="G98">
        <v>5</v>
      </c>
      <c r="H98" s="42">
        <v>356</v>
      </c>
      <c r="I98" t="s">
        <v>37</v>
      </c>
      <c r="J98" t="s">
        <v>43</v>
      </c>
      <c r="K98" t="s">
        <v>23</v>
      </c>
      <c r="L98" s="44" t="str">
        <f t="shared" si="6"/>
        <v>2024</v>
      </c>
      <c r="M98" s="44" t="str">
        <f t="shared" si="7"/>
        <v>Aug</v>
      </c>
      <c r="N98" s="44" t="str">
        <f t="shared" si="8"/>
        <v>Wed</v>
      </c>
      <c r="O98" s="44">
        <f t="shared" si="9"/>
        <v>7</v>
      </c>
      <c r="P98" s="44">
        <f>ROUND(G98*H98*VLOOKUP(D98,Table2[#All],2,FALSE),0)</f>
        <v>1157</v>
      </c>
      <c r="Q98" s="42">
        <f t="shared" si="10"/>
        <v>1780</v>
      </c>
      <c r="R98" s="42">
        <f t="shared" si="11"/>
        <v>623</v>
      </c>
    </row>
    <row r="99" spans="1:18">
      <c r="A99">
        <v>98</v>
      </c>
      <c r="B99" t="s">
        <v>155</v>
      </c>
      <c r="C99" t="s">
        <v>19</v>
      </c>
      <c r="D99" t="s">
        <v>107</v>
      </c>
      <c r="E99" s="41">
        <v>45637</v>
      </c>
      <c r="F99" s="41">
        <v>45649</v>
      </c>
      <c r="G99">
        <v>9</v>
      </c>
      <c r="H99" s="42">
        <v>399</v>
      </c>
      <c r="I99" t="s">
        <v>37</v>
      </c>
      <c r="J99" t="s">
        <v>59</v>
      </c>
      <c r="K99" t="s">
        <v>23</v>
      </c>
      <c r="L99" s="44" t="str">
        <f t="shared" si="6"/>
        <v>2024</v>
      </c>
      <c r="M99" s="44" t="str">
        <f t="shared" si="7"/>
        <v>Dec</v>
      </c>
      <c r="N99" s="44" t="str">
        <f t="shared" si="8"/>
        <v>Wed</v>
      </c>
      <c r="O99" s="44">
        <f t="shared" si="9"/>
        <v>12</v>
      </c>
      <c r="P99" s="44">
        <f>ROUND(G99*H99*VLOOKUP(D99,Table2[#All],2,FALSE),0)</f>
        <v>2514</v>
      </c>
      <c r="Q99" s="42">
        <f t="shared" si="10"/>
        <v>3591</v>
      </c>
      <c r="R99" s="42">
        <f t="shared" si="11"/>
        <v>1077</v>
      </c>
    </row>
    <row r="100" spans="1:18">
      <c r="A100">
        <v>99</v>
      </c>
      <c r="B100" t="s">
        <v>156</v>
      </c>
      <c r="C100" t="s">
        <v>19</v>
      </c>
      <c r="D100" t="s">
        <v>46</v>
      </c>
      <c r="E100" s="41">
        <v>45327</v>
      </c>
      <c r="F100" s="41">
        <v>45331</v>
      </c>
      <c r="G100">
        <v>4</v>
      </c>
      <c r="H100" s="42">
        <v>656</v>
      </c>
      <c r="I100" t="s">
        <v>21</v>
      </c>
      <c r="J100" t="s">
        <v>43</v>
      </c>
      <c r="K100" t="s">
        <v>39</v>
      </c>
      <c r="L100" s="44" t="str">
        <f t="shared" si="6"/>
        <v>2024</v>
      </c>
      <c r="M100" s="44" t="str">
        <f t="shared" si="7"/>
        <v>Feb</v>
      </c>
      <c r="N100" s="44" t="str">
        <f t="shared" si="8"/>
        <v>Mon</v>
      </c>
      <c r="O100" s="44">
        <f t="shared" si="9"/>
        <v>4</v>
      </c>
      <c r="P100" s="44">
        <f>ROUND(G100*H100*VLOOKUP(D100,Table2[#All],2,FALSE),0)</f>
        <v>2099</v>
      </c>
      <c r="Q100" s="42">
        <f t="shared" si="10"/>
        <v>2624</v>
      </c>
      <c r="R100" s="42">
        <f t="shared" si="11"/>
        <v>525</v>
      </c>
    </row>
    <row r="101" spans="1:18">
      <c r="A101">
        <v>100</v>
      </c>
      <c r="B101" t="s">
        <v>157</v>
      </c>
      <c r="C101" t="s">
        <v>19</v>
      </c>
      <c r="D101" t="s">
        <v>36</v>
      </c>
      <c r="E101" s="41">
        <v>45342</v>
      </c>
      <c r="F101" s="41">
        <v>45346</v>
      </c>
      <c r="G101">
        <v>2</v>
      </c>
      <c r="H101" s="42">
        <v>464</v>
      </c>
      <c r="I101" t="s">
        <v>21</v>
      </c>
      <c r="J101" t="s">
        <v>22</v>
      </c>
      <c r="K101" t="s">
        <v>27</v>
      </c>
      <c r="L101" s="44" t="str">
        <f t="shared" si="6"/>
        <v>2024</v>
      </c>
      <c r="M101" s="44" t="str">
        <f t="shared" si="7"/>
        <v>Feb</v>
      </c>
      <c r="N101" s="44" t="str">
        <f t="shared" si="8"/>
        <v>Tue</v>
      </c>
      <c r="O101" s="44">
        <f t="shared" si="9"/>
        <v>4</v>
      </c>
      <c r="P101" s="44">
        <f>ROUND(G101*H101*VLOOKUP(D101,Table2[#All],2,FALSE),0)</f>
        <v>603</v>
      </c>
      <c r="Q101" s="42">
        <f t="shared" si="10"/>
        <v>928</v>
      </c>
      <c r="R101" s="42">
        <f t="shared" si="11"/>
        <v>325</v>
      </c>
    </row>
    <row r="102" spans="1:18">
      <c r="A102">
        <v>101</v>
      </c>
      <c r="B102" t="s">
        <v>158</v>
      </c>
      <c r="C102" t="s">
        <v>19</v>
      </c>
      <c r="D102" t="s">
        <v>107</v>
      </c>
      <c r="E102" s="41">
        <v>45320</v>
      </c>
      <c r="F102" s="41">
        <v>45327</v>
      </c>
      <c r="G102">
        <v>5</v>
      </c>
      <c r="H102" s="42">
        <v>377</v>
      </c>
      <c r="I102" t="s">
        <v>21</v>
      </c>
      <c r="J102" t="s">
        <v>59</v>
      </c>
      <c r="K102" t="s">
        <v>27</v>
      </c>
      <c r="L102" s="44" t="str">
        <f t="shared" si="6"/>
        <v>2024</v>
      </c>
      <c r="M102" s="44" t="str">
        <f t="shared" si="7"/>
        <v>Jan</v>
      </c>
      <c r="N102" s="44" t="str">
        <f t="shared" si="8"/>
        <v>Mon</v>
      </c>
      <c r="O102" s="44">
        <f t="shared" si="9"/>
        <v>7</v>
      </c>
      <c r="P102" s="44">
        <f>ROUND(G102*H102*VLOOKUP(D102,Table2[#All],2,FALSE),0)</f>
        <v>1320</v>
      </c>
      <c r="Q102" s="42">
        <f t="shared" si="10"/>
        <v>1885</v>
      </c>
      <c r="R102" s="42">
        <f t="shared" si="11"/>
        <v>565</v>
      </c>
    </row>
    <row r="103" spans="1:18">
      <c r="A103">
        <v>102</v>
      </c>
      <c r="B103" t="s">
        <v>159</v>
      </c>
      <c r="C103" t="s">
        <v>29</v>
      </c>
      <c r="D103" t="s">
        <v>63</v>
      </c>
      <c r="E103" s="41">
        <v>45502</v>
      </c>
      <c r="F103" s="41">
        <v>45513</v>
      </c>
      <c r="G103">
        <v>10</v>
      </c>
      <c r="H103" s="42">
        <v>708</v>
      </c>
      <c r="I103" t="s">
        <v>21</v>
      </c>
      <c r="J103" t="s">
        <v>31</v>
      </c>
      <c r="K103" t="s">
        <v>39</v>
      </c>
      <c r="L103" s="44" t="str">
        <f t="shared" si="6"/>
        <v>2024</v>
      </c>
      <c r="M103" s="44" t="str">
        <f t="shared" si="7"/>
        <v>Jul</v>
      </c>
      <c r="N103" s="44" t="str">
        <f t="shared" si="8"/>
        <v>Mon</v>
      </c>
      <c r="O103" s="44">
        <f t="shared" si="9"/>
        <v>11</v>
      </c>
      <c r="P103" s="44">
        <f>ROUND(G103*H103*VLOOKUP(D103,Table2[#All],2,FALSE),0)</f>
        <v>4956</v>
      </c>
      <c r="Q103" s="42">
        <f t="shared" si="10"/>
        <v>7080</v>
      </c>
      <c r="R103" s="42">
        <f t="shared" si="11"/>
        <v>2124</v>
      </c>
    </row>
    <row r="104" spans="1:18">
      <c r="A104">
        <v>103</v>
      </c>
      <c r="B104" t="s">
        <v>160</v>
      </c>
      <c r="C104" t="s">
        <v>29</v>
      </c>
      <c r="D104" t="s">
        <v>50</v>
      </c>
      <c r="E104" s="41">
        <v>45613</v>
      </c>
      <c r="F104" s="41">
        <v>45619</v>
      </c>
      <c r="G104">
        <v>1</v>
      </c>
      <c r="H104" s="42">
        <v>326</v>
      </c>
      <c r="I104" t="s">
        <v>21</v>
      </c>
      <c r="J104" t="s">
        <v>31</v>
      </c>
      <c r="K104" t="s">
        <v>56</v>
      </c>
      <c r="L104" s="44" t="str">
        <f t="shared" si="6"/>
        <v>2024</v>
      </c>
      <c r="M104" s="44" t="str">
        <f t="shared" si="7"/>
        <v>Nov</v>
      </c>
      <c r="N104" s="44" t="str">
        <f t="shared" si="8"/>
        <v>Sun</v>
      </c>
      <c r="O104" s="44">
        <f t="shared" si="9"/>
        <v>6</v>
      </c>
      <c r="P104" s="44">
        <f>ROUND(G104*H104*VLOOKUP(D104,Table2[#All],2,FALSE),0)</f>
        <v>212</v>
      </c>
      <c r="Q104" s="42">
        <f t="shared" si="10"/>
        <v>326</v>
      </c>
      <c r="R104" s="42">
        <f t="shared" si="11"/>
        <v>114</v>
      </c>
    </row>
    <row r="105" spans="1:18">
      <c r="A105">
        <v>104</v>
      </c>
      <c r="B105" t="s">
        <v>161</v>
      </c>
      <c r="C105" t="s">
        <v>25</v>
      </c>
      <c r="D105" t="s">
        <v>67</v>
      </c>
      <c r="E105" s="41">
        <v>45359</v>
      </c>
      <c r="F105" s="41">
        <v>45369</v>
      </c>
      <c r="G105">
        <v>2</v>
      </c>
      <c r="H105" s="42">
        <v>941</v>
      </c>
      <c r="I105" t="s">
        <v>37</v>
      </c>
      <c r="J105" t="s">
        <v>59</v>
      </c>
      <c r="K105" t="s">
        <v>39</v>
      </c>
      <c r="L105" s="44" t="str">
        <f t="shared" si="6"/>
        <v>2024</v>
      </c>
      <c r="M105" s="44" t="str">
        <f t="shared" si="7"/>
        <v>Mar</v>
      </c>
      <c r="N105" s="44" t="str">
        <f t="shared" si="8"/>
        <v>Fri</v>
      </c>
      <c r="O105" s="44">
        <f t="shared" si="9"/>
        <v>10</v>
      </c>
      <c r="P105" s="44">
        <f>ROUND(G105*H105*VLOOKUP(D105,Table2[#All],2,FALSE),0)</f>
        <v>1035</v>
      </c>
      <c r="Q105" s="42">
        <f t="shared" si="10"/>
        <v>1882</v>
      </c>
      <c r="R105" s="42">
        <f t="shared" si="11"/>
        <v>847</v>
      </c>
    </row>
    <row r="106" spans="1:18">
      <c r="A106">
        <v>105</v>
      </c>
      <c r="B106" t="s">
        <v>162</v>
      </c>
      <c r="C106" t="s">
        <v>33</v>
      </c>
      <c r="D106" t="s">
        <v>111</v>
      </c>
      <c r="E106" s="41">
        <v>45394</v>
      </c>
      <c r="F106" s="41">
        <v>45403</v>
      </c>
      <c r="G106">
        <v>3</v>
      </c>
      <c r="H106" s="42">
        <v>815</v>
      </c>
      <c r="I106" t="s">
        <v>37</v>
      </c>
      <c r="J106" t="s">
        <v>43</v>
      </c>
      <c r="K106" t="s">
        <v>39</v>
      </c>
      <c r="L106" s="44" t="str">
        <f t="shared" si="6"/>
        <v>2024</v>
      </c>
      <c r="M106" s="44" t="str">
        <f t="shared" si="7"/>
        <v>Apr</v>
      </c>
      <c r="N106" s="44" t="str">
        <f t="shared" si="8"/>
        <v>Fri</v>
      </c>
      <c r="O106" s="44">
        <f t="shared" si="9"/>
        <v>9</v>
      </c>
      <c r="P106" s="44">
        <f>ROUND(G106*H106*VLOOKUP(D106,Table2[#All],2,FALSE),0)</f>
        <v>1467</v>
      </c>
      <c r="Q106" s="42">
        <f t="shared" si="10"/>
        <v>2445</v>
      </c>
      <c r="R106" s="42">
        <f t="shared" si="11"/>
        <v>978</v>
      </c>
    </row>
    <row r="107" spans="1:18">
      <c r="A107">
        <v>106</v>
      </c>
      <c r="B107" t="s">
        <v>163</v>
      </c>
      <c r="C107" t="s">
        <v>41</v>
      </c>
      <c r="D107" t="s">
        <v>87</v>
      </c>
      <c r="E107" s="41">
        <v>45531</v>
      </c>
      <c r="F107" s="41">
        <v>45538</v>
      </c>
      <c r="G107">
        <v>2</v>
      </c>
      <c r="H107" s="42">
        <v>154</v>
      </c>
      <c r="I107" t="s">
        <v>37</v>
      </c>
      <c r="J107" t="s">
        <v>31</v>
      </c>
      <c r="K107" t="s">
        <v>39</v>
      </c>
      <c r="L107" s="44" t="str">
        <f t="shared" si="6"/>
        <v>2024</v>
      </c>
      <c r="M107" s="44" t="str">
        <f t="shared" si="7"/>
        <v>Aug</v>
      </c>
      <c r="N107" s="44" t="str">
        <f t="shared" si="8"/>
        <v>Tue</v>
      </c>
      <c r="O107" s="44">
        <f t="shared" si="9"/>
        <v>7</v>
      </c>
      <c r="P107" s="44">
        <f>ROUND(G107*H107*VLOOKUP(D107,Table2[#All],2,FALSE),0)</f>
        <v>231</v>
      </c>
      <c r="Q107" s="42">
        <f t="shared" si="10"/>
        <v>308</v>
      </c>
      <c r="R107" s="42">
        <f t="shared" si="11"/>
        <v>77</v>
      </c>
    </row>
    <row r="108" spans="1:18">
      <c r="A108">
        <v>107</v>
      </c>
      <c r="B108" t="s">
        <v>164</v>
      </c>
      <c r="C108" t="s">
        <v>25</v>
      </c>
      <c r="D108" t="s">
        <v>26</v>
      </c>
      <c r="E108" s="41">
        <v>45524</v>
      </c>
      <c r="F108" s="41">
        <v>45534</v>
      </c>
      <c r="G108">
        <v>6</v>
      </c>
      <c r="H108" s="42">
        <v>698</v>
      </c>
      <c r="I108" t="s">
        <v>37</v>
      </c>
      <c r="J108" t="s">
        <v>43</v>
      </c>
      <c r="K108" t="s">
        <v>39</v>
      </c>
      <c r="L108" s="44" t="str">
        <f t="shared" si="6"/>
        <v>2024</v>
      </c>
      <c r="M108" s="44" t="str">
        <f t="shared" si="7"/>
        <v>Aug</v>
      </c>
      <c r="N108" s="44" t="str">
        <f t="shared" si="8"/>
        <v>Tue</v>
      </c>
      <c r="O108" s="44">
        <f t="shared" si="9"/>
        <v>10</v>
      </c>
      <c r="P108" s="44">
        <f>ROUND(G108*H108*VLOOKUP(D108,Table2[#All],2,FALSE),0)</f>
        <v>2094</v>
      </c>
      <c r="Q108" s="42">
        <f t="shared" si="10"/>
        <v>4188</v>
      </c>
      <c r="R108" s="42">
        <f t="shared" si="11"/>
        <v>2094</v>
      </c>
    </row>
    <row r="109" spans="1:18">
      <c r="A109">
        <v>108</v>
      </c>
      <c r="B109" t="s">
        <v>165</v>
      </c>
      <c r="C109" t="s">
        <v>33</v>
      </c>
      <c r="D109" t="s">
        <v>34</v>
      </c>
      <c r="E109" s="41">
        <v>45347</v>
      </c>
      <c r="F109" s="41">
        <v>45353</v>
      </c>
      <c r="G109">
        <v>4</v>
      </c>
      <c r="H109" s="42">
        <v>492</v>
      </c>
      <c r="I109" t="s">
        <v>37</v>
      </c>
      <c r="J109" t="s">
        <v>22</v>
      </c>
      <c r="K109" t="s">
        <v>23</v>
      </c>
      <c r="L109" s="44" t="str">
        <f t="shared" si="6"/>
        <v>2024</v>
      </c>
      <c r="M109" s="44" t="str">
        <f t="shared" si="7"/>
        <v>Feb</v>
      </c>
      <c r="N109" s="44" t="str">
        <f t="shared" si="8"/>
        <v>Sun</v>
      </c>
      <c r="O109" s="44">
        <f t="shared" si="9"/>
        <v>6</v>
      </c>
      <c r="P109" s="44">
        <f>ROUND(G109*H109*VLOOKUP(D109,Table2[#All],2,FALSE),0)</f>
        <v>1082</v>
      </c>
      <c r="Q109" s="42">
        <f t="shared" si="10"/>
        <v>1968</v>
      </c>
      <c r="R109" s="42">
        <f t="shared" si="11"/>
        <v>886</v>
      </c>
    </row>
    <row r="110" spans="1:18">
      <c r="A110">
        <v>109</v>
      </c>
      <c r="B110" t="s">
        <v>166</v>
      </c>
      <c r="C110" t="s">
        <v>41</v>
      </c>
      <c r="D110" t="s">
        <v>42</v>
      </c>
      <c r="E110" s="41">
        <v>45405</v>
      </c>
      <c r="F110" s="41">
        <v>45410</v>
      </c>
      <c r="G110">
        <v>2</v>
      </c>
      <c r="H110" s="42">
        <v>660</v>
      </c>
      <c r="I110" t="s">
        <v>37</v>
      </c>
      <c r="J110" t="s">
        <v>31</v>
      </c>
      <c r="K110" t="s">
        <v>56</v>
      </c>
      <c r="L110" s="44" t="str">
        <f t="shared" si="6"/>
        <v>2024</v>
      </c>
      <c r="M110" s="44" t="str">
        <f t="shared" si="7"/>
        <v>Apr</v>
      </c>
      <c r="N110" s="44" t="str">
        <f t="shared" si="8"/>
        <v>Tue</v>
      </c>
      <c r="O110" s="44">
        <f t="shared" si="9"/>
        <v>5</v>
      </c>
      <c r="P110" s="44">
        <f>ROUND(G110*H110*VLOOKUP(D110,Table2[#All],2,FALSE),0)</f>
        <v>990</v>
      </c>
      <c r="Q110" s="42">
        <f t="shared" si="10"/>
        <v>1320</v>
      </c>
      <c r="R110" s="42">
        <f t="shared" si="11"/>
        <v>330</v>
      </c>
    </row>
    <row r="111" spans="1:18">
      <c r="A111">
        <v>110</v>
      </c>
      <c r="B111" t="s">
        <v>167</v>
      </c>
      <c r="C111" t="s">
        <v>33</v>
      </c>
      <c r="D111" t="s">
        <v>111</v>
      </c>
      <c r="E111" s="41">
        <v>45477</v>
      </c>
      <c r="F111" s="41">
        <v>45484</v>
      </c>
      <c r="G111">
        <v>2</v>
      </c>
      <c r="H111" s="42">
        <v>712</v>
      </c>
      <c r="I111" t="s">
        <v>37</v>
      </c>
      <c r="J111" t="s">
        <v>59</v>
      </c>
      <c r="K111" t="s">
        <v>23</v>
      </c>
      <c r="L111" s="44" t="str">
        <f t="shared" si="6"/>
        <v>2024</v>
      </c>
      <c r="M111" s="44" t="str">
        <f t="shared" si="7"/>
        <v>Jul</v>
      </c>
      <c r="N111" s="44" t="str">
        <f t="shared" si="8"/>
        <v>Thu</v>
      </c>
      <c r="O111" s="44">
        <f t="shared" si="9"/>
        <v>7</v>
      </c>
      <c r="P111" s="44">
        <f>ROUND(G111*H111*VLOOKUP(D111,Table2[#All],2,FALSE),0)</f>
        <v>854</v>
      </c>
      <c r="Q111" s="42">
        <f t="shared" si="10"/>
        <v>1424</v>
      </c>
      <c r="R111" s="42">
        <f t="shared" si="11"/>
        <v>570</v>
      </c>
    </row>
    <row r="112" spans="1:18">
      <c r="A112">
        <v>111</v>
      </c>
      <c r="B112" t="s">
        <v>168</v>
      </c>
      <c r="C112" t="s">
        <v>41</v>
      </c>
      <c r="D112" t="s">
        <v>87</v>
      </c>
      <c r="E112" s="41">
        <v>45495</v>
      </c>
      <c r="F112" s="41">
        <v>45499</v>
      </c>
      <c r="G112">
        <v>5</v>
      </c>
      <c r="H112" s="42">
        <v>204</v>
      </c>
      <c r="I112" t="s">
        <v>21</v>
      </c>
      <c r="J112" t="s">
        <v>22</v>
      </c>
      <c r="K112" t="s">
        <v>56</v>
      </c>
      <c r="L112" s="44" t="str">
        <f t="shared" si="6"/>
        <v>2024</v>
      </c>
      <c r="M112" s="44" t="str">
        <f t="shared" si="7"/>
        <v>Jul</v>
      </c>
      <c r="N112" s="44" t="str">
        <f t="shared" si="8"/>
        <v>Mon</v>
      </c>
      <c r="O112" s="44">
        <f t="shared" si="9"/>
        <v>4</v>
      </c>
      <c r="P112" s="44">
        <f>ROUND(G112*H112*VLOOKUP(D112,Table2[#All],2,FALSE),0)</f>
        <v>765</v>
      </c>
      <c r="Q112" s="42">
        <f t="shared" si="10"/>
        <v>1020</v>
      </c>
      <c r="R112" s="42">
        <f t="shared" si="11"/>
        <v>255</v>
      </c>
    </row>
    <row r="113" spans="1:18">
      <c r="A113">
        <v>112</v>
      </c>
      <c r="B113" t="s">
        <v>169</v>
      </c>
      <c r="C113" t="s">
        <v>29</v>
      </c>
      <c r="D113" t="s">
        <v>63</v>
      </c>
      <c r="E113" s="41">
        <v>45302</v>
      </c>
      <c r="F113" s="41">
        <v>45308</v>
      </c>
      <c r="G113">
        <v>1</v>
      </c>
      <c r="H113" s="42">
        <v>815</v>
      </c>
      <c r="I113" t="s">
        <v>21</v>
      </c>
      <c r="J113" t="s">
        <v>59</v>
      </c>
      <c r="K113" t="s">
        <v>23</v>
      </c>
      <c r="L113" s="44" t="str">
        <f t="shared" si="6"/>
        <v>2024</v>
      </c>
      <c r="M113" s="44" t="str">
        <f t="shared" si="7"/>
        <v>Jan</v>
      </c>
      <c r="N113" s="44" t="str">
        <f t="shared" si="8"/>
        <v>Thu</v>
      </c>
      <c r="O113" s="44">
        <f t="shared" si="9"/>
        <v>6</v>
      </c>
      <c r="P113" s="44">
        <f>ROUND(G113*H113*VLOOKUP(D113,Table2[#All],2,FALSE),0)</f>
        <v>571</v>
      </c>
      <c r="Q113" s="42">
        <f t="shared" si="10"/>
        <v>815</v>
      </c>
      <c r="R113" s="42">
        <f t="shared" si="11"/>
        <v>244</v>
      </c>
    </row>
    <row r="114" spans="1:18">
      <c r="A114">
        <v>113</v>
      </c>
      <c r="B114" t="s">
        <v>170</v>
      </c>
      <c r="C114" t="s">
        <v>25</v>
      </c>
      <c r="D114" t="s">
        <v>75</v>
      </c>
      <c r="E114" s="41">
        <v>45327</v>
      </c>
      <c r="F114" s="41">
        <v>45335</v>
      </c>
      <c r="G114">
        <v>9</v>
      </c>
      <c r="H114" s="42">
        <v>222</v>
      </c>
      <c r="I114" t="s">
        <v>21</v>
      </c>
      <c r="J114" t="s">
        <v>43</v>
      </c>
      <c r="K114" t="s">
        <v>27</v>
      </c>
      <c r="L114" s="44" t="str">
        <f t="shared" si="6"/>
        <v>2024</v>
      </c>
      <c r="M114" s="44" t="str">
        <f t="shared" si="7"/>
        <v>Feb</v>
      </c>
      <c r="N114" s="44" t="str">
        <f t="shared" si="8"/>
        <v>Mon</v>
      </c>
      <c r="O114" s="44">
        <f t="shared" si="9"/>
        <v>8</v>
      </c>
      <c r="P114" s="44">
        <f>ROUND(G114*H114*VLOOKUP(D114,Table2[#All],2,FALSE),0)</f>
        <v>999</v>
      </c>
      <c r="Q114" s="42">
        <f t="shared" si="10"/>
        <v>1998</v>
      </c>
      <c r="R114" s="42">
        <f t="shared" si="11"/>
        <v>999</v>
      </c>
    </row>
    <row r="115" spans="1:18">
      <c r="A115">
        <v>114</v>
      </c>
      <c r="B115" t="s">
        <v>171</v>
      </c>
      <c r="C115" t="s">
        <v>41</v>
      </c>
      <c r="D115" t="s">
        <v>52</v>
      </c>
      <c r="E115" s="41">
        <v>45597</v>
      </c>
      <c r="F115" s="41">
        <v>45605</v>
      </c>
      <c r="G115">
        <v>1</v>
      </c>
      <c r="H115" s="42">
        <v>293</v>
      </c>
      <c r="I115" t="s">
        <v>21</v>
      </c>
      <c r="J115" t="s">
        <v>31</v>
      </c>
      <c r="K115" t="s">
        <v>39</v>
      </c>
      <c r="L115" s="44" t="str">
        <f t="shared" si="6"/>
        <v>2024</v>
      </c>
      <c r="M115" s="44" t="str">
        <f t="shared" si="7"/>
        <v>Nov</v>
      </c>
      <c r="N115" s="44" t="str">
        <f t="shared" si="8"/>
        <v>Fri</v>
      </c>
      <c r="O115" s="44">
        <f t="shared" si="9"/>
        <v>8</v>
      </c>
      <c r="P115" s="44">
        <f>ROUND(G115*H115*VLOOKUP(D115,Table2[#All],2,FALSE),0)</f>
        <v>190</v>
      </c>
      <c r="Q115" s="42">
        <f t="shared" si="10"/>
        <v>293</v>
      </c>
      <c r="R115" s="42">
        <f t="shared" si="11"/>
        <v>103</v>
      </c>
    </row>
    <row r="116" spans="1:18">
      <c r="A116">
        <v>115</v>
      </c>
      <c r="B116" t="s">
        <v>172</v>
      </c>
      <c r="C116" t="s">
        <v>25</v>
      </c>
      <c r="D116" t="s">
        <v>67</v>
      </c>
      <c r="E116" s="41">
        <v>45381</v>
      </c>
      <c r="F116" s="41">
        <v>45387</v>
      </c>
      <c r="G116">
        <v>2</v>
      </c>
      <c r="H116" s="42">
        <v>686</v>
      </c>
      <c r="I116" t="s">
        <v>21</v>
      </c>
      <c r="J116" t="s">
        <v>31</v>
      </c>
      <c r="K116" t="s">
        <v>23</v>
      </c>
      <c r="L116" s="44" t="str">
        <f t="shared" si="6"/>
        <v>2024</v>
      </c>
      <c r="M116" s="44" t="str">
        <f t="shared" si="7"/>
        <v>Mar</v>
      </c>
      <c r="N116" s="44" t="str">
        <f t="shared" si="8"/>
        <v>Sat</v>
      </c>
      <c r="O116" s="44">
        <f t="shared" si="9"/>
        <v>6</v>
      </c>
      <c r="P116" s="44">
        <f>ROUND(G116*H116*VLOOKUP(D116,Table2[#All],2,FALSE),0)</f>
        <v>755</v>
      </c>
      <c r="Q116" s="42">
        <f t="shared" si="10"/>
        <v>1372</v>
      </c>
      <c r="R116" s="42">
        <f t="shared" si="11"/>
        <v>617</v>
      </c>
    </row>
    <row r="117" spans="1:18">
      <c r="A117">
        <v>116</v>
      </c>
      <c r="B117" t="s">
        <v>173</v>
      </c>
      <c r="C117" t="s">
        <v>33</v>
      </c>
      <c r="D117" t="s">
        <v>34</v>
      </c>
      <c r="E117" s="41">
        <v>45554</v>
      </c>
      <c r="F117" s="41">
        <v>45564</v>
      </c>
      <c r="G117">
        <v>10</v>
      </c>
      <c r="H117" s="42">
        <v>121</v>
      </c>
      <c r="I117" t="s">
        <v>21</v>
      </c>
      <c r="J117" t="s">
        <v>38</v>
      </c>
      <c r="K117" t="s">
        <v>39</v>
      </c>
      <c r="L117" s="44" t="str">
        <f t="shared" si="6"/>
        <v>2024</v>
      </c>
      <c r="M117" s="44" t="str">
        <f t="shared" si="7"/>
        <v>Sep</v>
      </c>
      <c r="N117" s="44" t="str">
        <f t="shared" si="8"/>
        <v>Thu</v>
      </c>
      <c r="O117" s="44">
        <f t="shared" si="9"/>
        <v>10</v>
      </c>
      <c r="P117" s="44">
        <f>ROUND(G117*H117*VLOOKUP(D117,Table2[#All],2,FALSE),0)</f>
        <v>666</v>
      </c>
      <c r="Q117" s="42">
        <f t="shared" si="10"/>
        <v>1210</v>
      </c>
      <c r="R117" s="42">
        <f t="shared" si="11"/>
        <v>544</v>
      </c>
    </row>
    <row r="118" spans="1:18">
      <c r="A118">
        <v>117</v>
      </c>
      <c r="B118" t="s">
        <v>174</v>
      </c>
      <c r="C118" t="s">
        <v>25</v>
      </c>
      <c r="D118" t="s">
        <v>26</v>
      </c>
      <c r="E118" s="41">
        <v>45629</v>
      </c>
      <c r="F118" s="41">
        <v>45633</v>
      </c>
      <c r="G118">
        <v>9</v>
      </c>
      <c r="H118" s="42">
        <v>318</v>
      </c>
      <c r="I118" t="s">
        <v>21</v>
      </c>
      <c r="J118" t="s">
        <v>38</v>
      </c>
      <c r="K118" t="s">
        <v>27</v>
      </c>
      <c r="L118" s="44" t="str">
        <f t="shared" si="6"/>
        <v>2024</v>
      </c>
      <c r="M118" s="44" t="str">
        <f t="shared" si="7"/>
        <v>Dec</v>
      </c>
      <c r="N118" s="44" t="str">
        <f t="shared" si="8"/>
        <v>Tue</v>
      </c>
      <c r="O118" s="44">
        <f t="shared" si="9"/>
        <v>4</v>
      </c>
      <c r="P118" s="44">
        <f>ROUND(G118*H118*VLOOKUP(D118,Table2[#All],2,FALSE),0)</f>
        <v>1431</v>
      </c>
      <c r="Q118" s="42">
        <f t="shared" si="10"/>
        <v>2862</v>
      </c>
      <c r="R118" s="42">
        <f t="shared" si="11"/>
        <v>1431</v>
      </c>
    </row>
    <row r="119" spans="1:18">
      <c r="A119">
        <v>118</v>
      </c>
      <c r="B119" t="s">
        <v>175</v>
      </c>
      <c r="C119" t="s">
        <v>33</v>
      </c>
      <c r="D119" t="s">
        <v>48</v>
      </c>
      <c r="E119" s="41">
        <v>45510</v>
      </c>
      <c r="F119" s="41">
        <v>45521</v>
      </c>
      <c r="G119">
        <v>2</v>
      </c>
      <c r="H119" s="42">
        <v>512</v>
      </c>
      <c r="I119" t="s">
        <v>21</v>
      </c>
      <c r="J119" t="s">
        <v>43</v>
      </c>
      <c r="K119" t="s">
        <v>23</v>
      </c>
      <c r="L119" s="44" t="str">
        <f t="shared" si="6"/>
        <v>2024</v>
      </c>
      <c r="M119" s="44" t="str">
        <f t="shared" si="7"/>
        <v>Aug</v>
      </c>
      <c r="N119" s="44" t="str">
        <f t="shared" si="8"/>
        <v>Tue</v>
      </c>
      <c r="O119" s="44">
        <f t="shared" si="9"/>
        <v>11</v>
      </c>
      <c r="P119" s="44">
        <f>ROUND(G119*H119*VLOOKUP(D119,Table2[#All],2,FALSE),0)</f>
        <v>512</v>
      </c>
      <c r="Q119" s="42">
        <f t="shared" si="10"/>
        <v>1024</v>
      </c>
      <c r="R119" s="42">
        <f t="shared" si="11"/>
        <v>512</v>
      </c>
    </row>
    <row r="120" spans="1:18">
      <c r="A120">
        <v>119</v>
      </c>
      <c r="B120" t="s">
        <v>176</v>
      </c>
      <c r="C120" t="s">
        <v>19</v>
      </c>
      <c r="D120" t="s">
        <v>107</v>
      </c>
      <c r="E120" s="41">
        <v>45603</v>
      </c>
      <c r="F120" s="41">
        <v>45608</v>
      </c>
      <c r="G120">
        <v>3</v>
      </c>
      <c r="H120" s="42">
        <v>77</v>
      </c>
      <c r="I120" t="s">
        <v>37</v>
      </c>
      <c r="J120" t="s">
        <v>22</v>
      </c>
      <c r="K120" t="s">
        <v>39</v>
      </c>
      <c r="L120" s="44" t="str">
        <f t="shared" si="6"/>
        <v>2024</v>
      </c>
      <c r="M120" s="44" t="str">
        <f t="shared" si="7"/>
        <v>Nov</v>
      </c>
      <c r="N120" s="44" t="str">
        <f t="shared" si="8"/>
        <v>Thu</v>
      </c>
      <c r="O120" s="44">
        <f t="shared" si="9"/>
        <v>5</v>
      </c>
      <c r="P120" s="44">
        <f>ROUND(G120*H120*VLOOKUP(D120,Table2[#All],2,FALSE),0)</f>
        <v>162</v>
      </c>
      <c r="Q120" s="42">
        <f t="shared" si="10"/>
        <v>231</v>
      </c>
      <c r="R120" s="42">
        <f t="shared" si="11"/>
        <v>69</v>
      </c>
    </row>
    <row r="121" spans="1:18">
      <c r="A121">
        <v>120</v>
      </c>
      <c r="B121" t="s">
        <v>177</v>
      </c>
      <c r="C121" t="s">
        <v>33</v>
      </c>
      <c r="D121" t="s">
        <v>81</v>
      </c>
      <c r="E121" s="41">
        <v>45601</v>
      </c>
      <c r="F121" s="41">
        <v>45605</v>
      </c>
      <c r="G121">
        <v>7</v>
      </c>
      <c r="H121" s="42">
        <v>111</v>
      </c>
      <c r="I121" t="s">
        <v>37</v>
      </c>
      <c r="J121" t="s">
        <v>31</v>
      </c>
      <c r="K121" t="s">
        <v>56</v>
      </c>
      <c r="L121" s="44" t="str">
        <f t="shared" si="6"/>
        <v>2024</v>
      </c>
      <c r="M121" s="44" t="str">
        <f t="shared" si="7"/>
        <v>Nov</v>
      </c>
      <c r="N121" s="44" t="str">
        <f t="shared" si="8"/>
        <v>Tue</v>
      </c>
      <c r="O121" s="44">
        <f t="shared" si="9"/>
        <v>4</v>
      </c>
      <c r="P121" s="44">
        <f>ROUND(G121*H121*VLOOKUP(D121,Table2[#All],2,FALSE),0)</f>
        <v>427</v>
      </c>
      <c r="Q121" s="42">
        <f t="shared" si="10"/>
        <v>777</v>
      </c>
      <c r="R121" s="42">
        <f t="shared" si="11"/>
        <v>350</v>
      </c>
    </row>
    <row r="122" spans="1:18">
      <c r="A122">
        <v>121</v>
      </c>
      <c r="B122" t="s">
        <v>178</v>
      </c>
      <c r="C122" t="s">
        <v>33</v>
      </c>
      <c r="D122" t="s">
        <v>48</v>
      </c>
      <c r="E122" s="41">
        <v>45504</v>
      </c>
      <c r="F122" s="41">
        <v>45509</v>
      </c>
      <c r="G122">
        <v>2</v>
      </c>
      <c r="H122" s="42">
        <v>330</v>
      </c>
      <c r="I122" t="s">
        <v>37</v>
      </c>
      <c r="J122" t="s">
        <v>38</v>
      </c>
      <c r="K122" t="s">
        <v>56</v>
      </c>
      <c r="L122" s="44" t="str">
        <f t="shared" si="6"/>
        <v>2024</v>
      </c>
      <c r="M122" s="44" t="str">
        <f t="shared" si="7"/>
        <v>Jul</v>
      </c>
      <c r="N122" s="44" t="str">
        <f t="shared" si="8"/>
        <v>Wed</v>
      </c>
      <c r="O122" s="44">
        <f t="shared" si="9"/>
        <v>5</v>
      </c>
      <c r="P122" s="44">
        <f>ROUND(G122*H122*VLOOKUP(D122,Table2[#All],2,FALSE),0)</f>
        <v>330</v>
      </c>
      <c r="Q122" s="42">
        <f t="shared" si="10"/>
        <v>660</v>
      </c>
      <c r="R122" s="42">
        <f t="shared" si="11"/>
        <v>330</v>
      </c>
    </row>
    <row r="123" spans="1:18">
      <c r="A123">
        <v>122</v>
      </c>
      <c r="B123" t="s">
        <v>179</v>
      </c>
      <c r="C123" t="s">
        <v>41</v>
      </c>
      <c r="D123" t="s">
        <v>90</v>
      </c>
      <c r="E123" s="41">
        <v>45370</v>
      </c>
      <c r="F123" s="41">
        <v>45374</v>
      </c>
      <c r="G123">
        <v>8</v>
      </c>
      <c r="H123" s="42">
        <v>78</v>
      </c>
      <c r="I123" t="s">
        <v>21</v>
      </c>
      <c r="J123" t="s">
        <v>22</v>
      </c>
      <c r="K123" t="s">
        <v>27</v>
      </c>
      <c r="L123" s="44" t="str">
        <f t="shared" si="6"/>
        <v>2024</v>
      </c>
      <c r="M123" s="44" t="str">
        <f t="shared" si="7"/>
        <v>Mar</v>
      </c>
      <c r="N123" s="44" t="str">
        <f t="shared" si="8"/>
        <v>Tue</v>
      </c>
      <c r="O123" s="44">
        <f t="shared" si="9"/>
        <v>4</v>
      </c>
      <c r="P123" s="44">
        <f>ROUND(G123*H123*VLOOKUP(D123,Table2[#All],2,FALSE),0)</f>
        <v>406</v>
      </c>
      <c r="Q123" s="42">
        <f t="shared" si="10"/>
        <v>624</v>
      </c>
      <c r="R123" s="42">
        <f t="shared" si="11"/>
        <v>218</v>
      </c>
    </row>
    <row r="124" spans="1:18">
      <c r="A124">
        <v>123</v>
      </c>
      <c r="B124" t="s">
        <v>180</v>
      </c>
      <c r="C124" t="s">
        <v>33</v>
      </c>
      <c r="D124" t="s">
        <v>126</v>
      </c>
      <c r="E124" s="41">
        <v>45482</v>
      </c>
      <c r="F124" s="41">
        <v>45486</v>
      </c>
      <c r="G124">
        <v>3</v>
      </c>
      <c r="H124" s="42">
        <v>579</v>
      </c>
      <c r="I124" t="s">
        <v>37</v>
      </c>
      <c r="J124" t="s">
        <v>22</v>
      </c>
      <c r="K124" t="s">
        <v>27</v>
      </c>
      <c r="L124" s="44" t="str">
        <f t="shared" si="6"/>
        <v>2024</v>
      </c>
      <c r="M124" s="44" t="str">
        <f t="shared" si="7"/>
        <v>Jul</v>
      </c>
      <c r="N124" s="44" t="str">
        <f t="shared" si="8"/>
        <v>Tue</v>
      </c>
      <c r="O124" s="44">
        <f t="shared" si="9"/>
        <v>4</v>
      </c>
      <c r="P124" s="44">
        <f>ROUND(G124*H124*VLOOKUP(D124,Table2[#All],2,FALSE),0)</f>
        <v>1042</v>
      </c>
      <c r="Q124" s="42">
        <f t="shared" si="10"/>
        <v>1737</v>
      </c>
      <c r="R124" s="42">
        <f t="shared" si="11"/>
        <v>695</v>
      </c>
    </row>
    <row r="125" spans="1:18">
      <c r="A125">
        <v>124</v>
      </c>
      <c r="B125" t="s">
        <v>181</v>
      </c>
      <c r="C125" t="s">
        <v>25</v>
      </c>
      <c r="D125" t="s">
        <v>67</v>
      </c>
      <c r="E125" s="41">
        <v>45635</v>
      </c>
      <c r="F125" s="41">
        <v>45649</v>
      </c>
      <c r="G125">
        <v>2</v>
      </c>
      <c r="H125" s="42">
        <v>430</v>
      </c>
      <c r="I125" t="s">
        <v>37</v>
      </c>
      <c r="J125" t="s">
        <v>59</v>
      </c>
      <c r="K125" t="s">
        <v>56</v>
      </c>
      <c r="L125" s="44" t="str">
        <f t="shared" si="6"/>
        <v>2024</v>
      </c>
      <c r="M125" s="44" t="str">
        <f t="shared" si="7"/>
        <v>Dec</v>
      </c>
      <c r="N125" s="44" t="str">
        <f t="shared" si="8"/>
        <v>Mon</v>
      </c>
      <c r="O125" s="44">
        <f t="shared" si="9"/>
        <v>14</v>
      </c>
      <c r="P125" s="44">
        <f>ROUND(G125*H125*VLOOKUP(D125,Table2[#All],2,FALSE),0)</f>
        <v>473</v>
      </c>
      <c r="Q125" s="42">
        <f t="shared" si="10"/>
        <v>860</v>
      </c>
      <c r="R125" s="42">
        <f t="shared" si="11"/>
        <v>387</v>
      </c>
    </row>
    <row r="126" spans="1:18">
      <c r="A126">
        <v>125</v>
      </c>
      <c r="B126" t="s">
        <v>182</v>
      </c>
      <c r="C126" t="s">
        <v>19</v>
      </c>
      <c r="D126" t="s">
        <v>107</v>
      </c>
      <c r="E126" s="41">
        <v>45599</v>
      </c>
      <c r="F126" s="41">
        <v>45620</v>
      </c>
      <c r="G126">
        <v>5</v>
      </c>
      <c r="H126" s="42">
        <v>370</v>
      </c>
      <c r="I126" t="s">
        <v>37</v>
      </c>
      <c r="J126" t="s">
        <v>22</v>
      </c>
      <c r="K126" t="s">
        <v>23</v>
      </c>
      <c r="L126" s="44" t="str">
        <f t="shared" si="6"/>
        <v>2024</v>
      </c>
      <c r="M126" s="44" t="str">
        <f t="shared" si="7"/>
        <v>Nov</v>
      </c>
      <c r="N126" s="44" t="str">
        <f t="shared" si="8"/>
        <v>Sun</v>
      </c>
      <c r="O126" s="44">
        <f t="shared" si="9"/>
        <v>21</v>
      </c>
      <c r="P126" s="44">
        <f>ROUND(G126*H126*VLOOKUP(D126,Table2[#All],2,FALSE),0)</f>
        <v>1295</v>
      </c>
      <c r="Q126" s="42">
        <f t="shared" si="10"/>
        <v>1850</v>
      </c>
      <c r="R126" s="42">
        <f t="shared" si="11"/>
        <v>555</v>
      </c>
    </row>
    <row r="127" spans="1:18">
      <c r="A127">
        <v>126</v>
      </c>
      <c r="B127" t="s">
        <v>183</v>
      </c>
      <c r="C127" t="s">
        <v>25</v>
      </c>
      <c r="D127" t="s">
        <v>67</v>
      </c>
      <c r="E127" s="41">
        <v>45350</v>
      </c>
      <c r="F127" s="41">
        <v>45354</v>
      </c>
      <c r="G127">
        <v>5</v>
      </c>
      <c r="H127" s="42">
        <v>597</v>
      </c>
      <c r="I127" t="s">
        <v>37</v>
      </c>
      <c r="J127" t="s">
        <v>22</v>
      </c>
      <c r="K127" t="s">
        <v>56</v>
      </c>
      <c r="L127" s="44" t="str">
        <f t="shared" si="6"/>
        <v>2024</v>
      </c>
      <c r="M127" s="44" t="str">
        <f t="shared" si="7"/>
        <v>Feb</v>
      </c>
      <c r="N127" s="44" t="str">
        <f t="shared" si="8"/>
        <v>Wed</v>
      </c>
      <c r="O127" s="44">
        <f t="shared" si="9"/>
        <v>4</v>
      </c>
      <c r="P127" s="44">
        <f>ROUND(G127*H127*VLOOKUP(D127,Table2[#All],2,FALSE),0)</f>
        <v>1642</v>
      </c>
      <c r="Q127" s="42">
        <f t="shared" si="10"/>
        <v>2985</v>
      </c>
      <c r="R127" s="42">
        <f t="shared" si="11"/>
        <v>1343</v>
      </c>
    </row>
    <row r="128" spans="1:18">
      <c r="A128">
        <v>127</v>
      </c>
      <c r="B128" t="s">
        <v>184</v>
      </c>
      <c r="C128" t="s">
        <v>25</v>
      </c>
      <c r="D128" t="s">
        <v>71</v>
      </c>
      <c r="E128" s="41">
        <v>45637</v>
      </c>
      <c r="F128" s="41">
        <v>45645</v>
      </c>
      <c r="G128">
        <v>9</v>
      </c>
      <c r="H128" s="42">
        <v>36</v>
      </c>
      <c r="I128" t="s">
        <v>21</v>
      </c>
      <c r="J128" t="s">
        <v>43</v>
      </c>
      <c r="K128" t="s">
        <v>56</v>
      </c>
      <c r="L128" s="44" t="str">
        <f t="shared" si="6"/>
        <v>2024</v>
      </c>
      <c r="M128" s="44" t="str">
        <f t="shared" si="7"/>
        <v>Dec</v>
      </c>
      <c r="N128" s="44" t="str">
        <f t="shared" si="8"/>
        <v>Wed</v>
      </c>
      <c r="O128" s="44">
        <f t="shared" si="9"/>
        <v>8</v>
      </c>
      <c r="P128" s="44">
        <f>ROUND(G128*H128*VLOOKUP(D128,Table2[#All],2,FALSE),0)</f>
        <v>211</v>
      </c>
      <c r="Q128" s="42">
        <f t="shared" si="10"/>
        <v>324</v>
      </c>
      <c r="R128" s="42">
        <f t="shared" si="11"/>
        <v>113</v>
      </c>
    </row>
    <row r="129" spans="1:18">
      <c r="A129">
        <v>128</v>
      </c>
      <c r="B129" t="s">
        <v>185</v>
      </c>
      <c r="C129" t="s">
        <v>29</v>
      </c>
      <c r="D129" t="s">
        <v>94</v>
      </c>
      <c r="E129" s="41">
        <v>45651</v>
      </c>
      <c r="F129" s="41">
        <v>45660</v>
      </c>
      <c r="G129">
        <v>5</v>
      </c>
      <c r="H129" s="42">
        <v>953</v>
      </c>
      <c r="I129" t="s">
        <v>21</v>
      </c>
      <c r="J129" t="s">
        <v>59</v>
      </c>
      <c r="K129" t="s">
        <v>23</v>
      </c>
      <c r="L129" s="44" t="str">
        <f t="shared" si="6"/>
        <v>2024</v>
      </c>
      <c r="M129" s="44" t="str">
        <f t="shared" si="7"/>
        <v>Dec</v>
      </c>
      <c r="N129" s="44" t="str">
        <f t="shared" si="8"/>
        <v>Wed</v>
      </c>
      <c r="O129" s="44">
        <f t="shared" si="9"/>
        <v>9</v>
      </c>
      <c r="P129" s="44">
        <f>ROUND(G129*H129*VLOOKUP(D129,Table2[#All],2,FALSE),0)</f>
        <v>3812</v>
      </c>
      <c r="Q129" s="42">
        <f t="shared" si="10"/>
        <v>4765</v>
      </c>
      <c r="R129" s="42">
        <f t="shared" si="11"/>
        <v>953</v>
      </c>
    </row>
    <row r="130" spans="1:18">
      <c r="A130">
        <v>129</v>
      </c>
      <c r="B130" t="s">
        <v>186</v>
      </c>
      <c r="C130" t="s">
        <v>29</v>
      </c>
      <c r="D130" t="s">
        <v>65</v>
      </c>
      <c r="E130" s="41">
        <v>45581</v>
      </c>
      <c r="F130" s="41">
        <v>45584</v>
      </c>
      <c r="G130">
        <v>7</v>
      </c>
      <c r="H130" s="42">
        <v>81</v>
      </c>
      <c r="I130" t="s">
        <v>21</v>
      </c>
      <c r="J130" t="s">
        <v>22</v>
      </c>
      <c r="K130" t="s">
        <v>27</v>
      </c>
      <c r="L130" s="44" t="str">
        <f t="shared" ref="L130:L193" si="12">TEXT(E130,"YYYY")</f>
        <v>2024</v>
      </c>
      <c r="M130" s="44" t="str">
        <f t="shared" ref="M130:M193" si="13">TEXT(E130,"mmm")</f>
        <v>Oct</v>
      </c>
      <c r="N130" s="44" t="str">
        <f t="shared" ref="N130:N193" si="14">TEXT(E130,"ddd")</f>
        <v>Wed</v>
      </c>
      <c r="O130" s="44">
        <f t="shared" ref="O130:O193" si="15">DATEDIF(E130,F130,"d")</f>
        <v>3</v>
      </c>
      <c r="P130" s="44">
        <f>ROUND(G130*H130*VLOOKUP(D130,Table2[#All],2,FALSE),0)</f>
        <v>397</v>
      </c>
      <c r="Q130" s="42">
        <f t="shared" ref="Q130:Q193" si="16">G130*H130</f>
        <v>567</v>
      </c>
      <c r="R130" s="42">
        <f t="shared" ref="R130:R193" si="17">Q130-P130</f>
        <v>170</v>
      </c>
    </row>
    <row r="131" spans="1:18">
      <c r="A131">
        <v>130</v>
      </c>
      <c r="B131" t="s">
        <v>187</v>
      </c>
      <c r="C131" t="s">
        <v>41</v>
      </c>
      <c r="D131" t="s">
        <v>90</v>
      </c>
      <c r="E131" s="41">
        <v>45582</v>
      </c>
      <c r="F131" s="41">
        <v>45594</v>
      </c>
      <c r="G131">
        <v>10</v>
      </c>
      <c r="H131" s="42">
        <v>96</v>
      </c>
      <c r="I131" t="s">
        <v>21</v>
      </c>
      <c r="J131" t="s">
        <v>22</v>
      </c>
      <c r="K131" t="s">
        <v>39</v>
      </c>
      <c r="L131" s="44" t="str">
        <f t="shared" si="12"/>
        <v>2024</v>
      </c>
      <c r="M131" s="44" t="str">
        <f t="shared" si="13"/>
        <v>Oct</v>
      </c>
      <c r="N131" s="44" t="str">
        <f t="shared" si="14"/>
        <v>Thu</v>
      </c>
      <c r="O131" s="44">
        <f t="shared" si="15"/>
        <v>12</v>
      </c>
      <c r="P131" s="44">
        <f>ROUND(G131*H131*VLOOKUP(D131,Table2[#All],2,FALSE),0)</f>
        <v>624</v>
      </c>
      <c r="Q131" s="42">
        <f t="shared" si="16"/>
        <v>960</v>
      </c>
      <c r="R131" s="42">
        <f t="shared" si="17"/>
        <v>336</v>
      </c>
    </row>
    <row r="132" spans="1:18">
      <c r="A132">
        <v>131</v>
      </c>
      <c r="B132" t="s">
        <v>188</v>
      </c>
      <c r="C132" t="s">
        <v>25</v>
      </c>
      <c r="D132" t="s">
        <v>54</v>
      </c>
      <c r="E132" s="41">
        <v>45504</v>
      </c>
      <c r="F132" s="41">
        <v>45507</v>
      </c>
      <c r="G132">
        <v>5</v>
      </c>
      <c r="H132" s="42">
        <v>230</v>
      </c>
      <c r="I132" t="s">
        <v>21</v>
      </c>
      <c r="J132" t="s">
        <v>31</v>
      </c>
      <c r="K132" t="s">
        <v>27</v>
      </c>
      <c r="L132" s="44" t="str">
        <f t="shared" si="12"/>
        <v>2024</v>
      </c>
      <c r="M132" s="44" t="str">
        <f t="shared" si="13"/>
        <v>Jul</v>
      </c>
      <c r="N132" s="44" t="str">
        <f t="shared" si="14"/>
        <v>Wed</v>
      </c>
      <c r="O132" s="44">
        <f t="shared" si="15"/>
        <v>3</v>
      </c>
      <c r="P132" s="44">
        <f>ROUND(G132*H132*VLOOKUP(D132,Table2[#All],2,FALSE),0)</f>
        <v>690</v>
      </c>
      <c r="Q132" s="42">
        <f t="shared" si="16"/>
        <v>1150</v>
      </c>
      <c r="R132" s="42">
        <f t="shared" si="17"/>
        <v>460</v>
      </c>
    </row>
    <row r="133" spans="1:18">
      <c r="A133">
        <v>132</v>
      </c>
      <c r="B133" t="s">
        <v>189</v>
      </c>
      <c r="C133" t="s">
        <v>25</v>
      </c>
      <c r="D133" t="s">
        <v>67</v>
      </c>
      <c r="E133" s="41">
        <v>45315</v>
      </c>
      <c r="F133" s="41">
        <v>45329</v>
      </c>
      <c r="G133">
        <v>4</v>
      </c>
      <c r="H133" s="42">
        <v>414</v>
      </c>
      <c r="I133" t="s">
        <v>21</v>
      </c>
      <c r="J133" t="s">
        <v>43</v>
      </c>
      <c r="K133" t="s">
        <v>23</v>
      </c>
      <c r="L133" s="44" t="str">
        <f t="shared" si="12"/>
        <v>2024</v>
      </c>
      <c r="M133" s="44" t="str">
        <f t="shared" si="13"/>
        <v>Jan</v>
      </c>
      <c r="N133" s="44" t="str">
        <f t="shared" si="14"/>
        <v>Wed</v>
      </c>
      <c r="O133" s="44">
        <f t="shared" si="15"/>
        <v>14</v>
      </c>
      <c r="P133" s="44">
        <f>ROUND(G133*H133*VLOOKUP(D133,Table2[#All],2,FALSE),0)</f>
        <v>911</v>
      </c>
      <c r="Q133" s="42">
        <f t="shared" si="16"/>
        <v>1656</v>
      </c>
      <c r="R133" s="42">
        <f t="shared" si="17"/>
        <v>745</v>
      </c>
    </row>
    <row r="134" spans="1:18">
      <c r="A134">
        <v>133</v>
      </c>
      <c r="B134" t="s">
        <v>190</v>
      </c>
      <c r="C134" t="s">
        <v>19</v>
      </c>
      <c r="D134" t="s">
        <v>20</v>
      </c>
      <c r="E134" s="41">
        <v>45546</v>
      </c>
      <c r="F134" s="41">
        <v>45559</v>
      </c>
      <c r="G134">
        <v>7</v>
      </c>
      <c r="H134" s="42">
        <v>189</v>
      </c>
      <c r="I134" t="s">
        <v>37</v>
      </c>
      <c r="J134" t="s">
        <v>22</v>
      </c>
      <c r="K134" t="s">
        <v>27</v>
      </c>
      <c r="L134" s="44" t="str">
        <f t="shared" si="12"/>
        <v>2024</v>
      </c>
      <c r="M134" s="44" t="str">
        <f t="shared" si="13"/>
        <v>Sep</v>
      </c>
      <c r="N134" s="44" t="str">
        <f t="shared" si="14"/>
        <v>Wed</v>
      </c>
      <c r="O134" s="44">
        <f t="shared" si="15"/>
        <v>13</v>
      </c>
      <c r="P134" s="44">
        <f>ROUND(G134*H134*VLOOKUP(D134,Table2[#All],2,FALSE),0)</f>
        <v>992</v>
      </c>
      <c r="Q134" s="42">
        <f t="shared" si="16"/>
        <v>1323</v>
      </c>
      <c r="R134" s="42">
        <f t="shared" si="17"/>
        <v>331</v>
      </c>
    </row>
    <row r="135" spans="1:18">
      <c r="A135">
        <v>134</v>
      </c>
      <c r="B135" t="s">
        <v>191</v>
      </c>
      <c r="C135" t="s">
        <v>33</v>
      </c>
      <c r="D135" t="s">
        <v>34</v>
      </c>
      <c r="E135" s="41">
        <v>45350</v>
      </c>
      <c r="F135" s="41">
        <v>45356</v>
      </c>
      <c r="G135">
        <v>7</v>
      </c>
      <c r="H135" s="42">
        <v>31</v>
      </c>
      <c r="I135" t="s">
        <v>37</v>
      </c>
      <c r="J135" t="s">
        <v>59</v>
      </c>
      <c r="K135" t="s">
        <v>27</v>
      </c>
      <c r="L135" s="44" t="str">
        <f t="shared" si="12"/>
        <v>2024</v>
      </c>
      <c r="M135" s="44" t="str">
        <f t="shared" si="13"/>
        <v>Feb</v>
      </c>
      <c r="N135" s="44" t="str">
        <f t="shared" si="14"/>
        <v>Wed</v>
      </c>
      <c r="O135" s="44">
        <f t="shared" si="15"/>
        <v>6</v>
      </c>
      <c r="P135" s="44">
        <f>ROUND(G135*H135*VLOOKUP(D135,Table2[#All],2,FALSE),0)</f>
        <v>119</v>
      </c>
      <c r="Q135" s="42">
        <f t="shared" si="16"/>
        <v>217</v>
      </c>
      <c r="R135" s="42">
        <f t="shared" si="17"/>
        <v>98</v>
      </c>
    </row>
    <row r="136" spans="1:18">
      <c r="A136">
        <v>135</v>
      </c>
      <c r="B136" t="s">
        <v>192</v>
      </c>
      <c r="C136" t="s">
        <v>25</v>
      </c>
      <c r="D136" t="s">
        <v>54</v>
      </c>
      <c r="E136" s="41">
        <v>45560</v>
      </c>
      <c r="F136" s="41">
        <v>45572</v>
      </c>
      <c r="G136">
        <v>2</v>
      </c>
      <c r="H136" s="42">
        <v>415</v>
      </c>
      <c r="I136" t="s">
        <v>37</v>
      </c>
      <c r="J136" t="s">
        <v>31</v>
      </c>
      <c r="K136" t="s">
        <v>39</v>
      </c>
      <c r="L136" s="44" t="str">
        <f t="shared" si="12"/>
        <v>2024</v>
      </c>
      <c r="M136" s="44" t="str">
        <f t="shared" si="13"/>
        <v>Sep</v>
      </c>
      <c r="N136" s="44" t="str">
        <f t="shared" si="14"/>
        <v>Wed</v>
      </c>
      <c r="O136" s="44">
        <f t="shared" si="15"/>
        <v>12</v>
      </c>
      <c r="P136" s="44">
        <f>ROUND(G136*H136*VLOOKUP(D136,Table2[#All],2,FALSE),0)</f>
        <v>498</v>
      </c>
      <c r="Q136" s="42">
        <f t="shared" si="16"/>
        <v>830</v>
      </c>
      <c r="R136" s="42">
        <f t="shared" si="17"/>
        <v>332</v>
      </c>
    </row>
    <row r="137" spans="1:18">
      <c r="A137">
        <v>136</v>
      </c>
      <c r="B137" t="s">
        <v>193</v>
      </c>
      <c r="C137" t="s">
        <v>41</v>
      </c>
      <c r="D137" t="s">
        <v>52</v>
      </c>
      <c r="E137" s="41">
        <v>45462</v>
      </c>
      <c r="F137" s="41">
        <v>45469</v>
      </c>
      <c r="G137">
        <v>3</v>
      </c>
      <c r="H137" s="42">
        <v>88</v>
      </c>
      <c r="I137" t="s">
        <v>37</v>
      </c>
      <c r="J137" t="s">
        <v>43</v>
      </c>
      <c r="K137" t="s">
        <v>23</v>
      </c>
      <c r="L137" s="44" t="str">
        <f t="shared" si="12"/>
        <v>2024</v>
      </c>
      <c r="M137" s="44" t="str">
        <f t="shared" si="13"/>
        <v>Jun</v>
      </c>
      <c r="N137" s="44" t="str">
        <f t="shared" si="14"/>
        <v>Wed</v>
      </c>
      <c r="O137" s="44">
        <f t="shared" si="15"/>
        <v>7</v>
      </c>
      <c r="P137" s="44">
        <f>ROUND(G137*H137*VLOOKUP(D137,Table2[#All],2,FALSE),0)</f>
        <v>172</v>
      </c>
      <c r="Q137" s="42">
        <f t="shared" si="16"/>
        <v>264</v>
      </c>
      <c r="R137" s="42">
        <f t="shared" si="17"/>
        <v>92</v>
      </c>
    </row>
    <row r="138" spans="1:18">
      <c r="A138">
        <v>137</v>
      </c>
      <c r="B138" t="s">
        <v>194</v>
      </c>
      <c r="C138" t="s">
        <v>25</v>
      </c>
      <c r="D138" t="s">
        <v>75</v>
      </c>
      <c r="E138" s="41">
        <v>45470</v>
      </c>
      <c r="F138" s="41">
        <v>45478</v>
      </c>
      <c r="G138">
        <v>6</v>
      </c>
      <c r="H138" s="42">
        <v>754</v>
      </c>
      <c r="I138" t="s">
        <v>21</v>
      </c>
      <c r="J138" t="s">
        <v>31</v>
      </c>
      <c r="K138" t="s">
        <v>23</v>
      </c>
      <c r="L138" s="44" t="str">
        <f t="shared" si="12"/>
        <v>2024</v>
      </c>
      <c r="M138" s="44" t="str">
        <f t="shared" si="13"/>
        <v>Jun</v>
      </c>
      <c r="N138" s="44" t="str">
        <f t="shared" si="14"/>
        <v>Thu</v>
      </c>
      <c r="O138" s="44">
        <f t="shared" si="15"/>
        <v>8</v>
      </c>
      <c r="P138" s="44">
        <f>ROUND(G138*H138*VLOOKUP(D138,Table2[#All],2,FALSE),0)</f>
        <v>2262</v>
      </c>
      <c r="Q138" s="42">
        <f t="shared" si="16"/>
        <v>4524</v>
      </c>
      <c r="R138" s="42">
        <f t="shared" si="17"/>
        <v>2262</v>
      </c>
    </row>
    <row r="139" spans="1:18">
      <c r="A139">
        <v>138</v>
      </c>
      <c r="B139" t="s">
        <v>195</v>
      </c>
      <c r="C139" t="s">
        <v>19</v>
      </c>
      <c r="D139" t="s">
        <v>69</v>
      </c>
      <c r="E139" s="41">
        <v>45423</v>
      </c>
      <c r="F139" s="41">
        <v>45435</v>
      </c>
      <c r="G139">
        <v>4</v>
      </c>
      <c r="H139" s="42">
        <v>187</v>
      </c>
      <c r="I139" t="s">
        <v>37</v>
      </c>
      <c r="J139" t="s">
        <v>43</v>
      </c>
      <c r="K139" t="s">
        <v>23</v>
      </c>
      <c r="L139" s="44" t="str">
        <f t="shared" si="12"/>
        <v>2024</v>
      </c>
      <c r="M139" s="44" t="str">
        <f t="shared" si="13"/>
        <v>May</v>
      </c>
      <c r="N139" s="44" t="str">
        <f t="shared" si="14"/>
        <v>Sat</v>
      </c>
      <c r="O139" s="44">
        <f t="shared" si="15"/>
        <v>12</v>
      </c>
      <c r="P139" s="44">
        <f>ROUND(G139*H139*VLOOKUP(D139,Table2[#All],2,FALSE),0)</f>
        <v>636</v>
      </c>
      <c r="Q139" s="42">
        <f t="shared" si="16"/>
        <v>748</v>
      </c>
      <c r="R139" s="42">
        <f t="shared" si="17"/>
        <v>112</v>
      </c>
    </row>
    <row r="140" spans="1:18">
      <c r="A140">
        <v>139</v>
      </c>
      <c r="B140" t="s">
        <v>196</v>
      </c>
      <c r="C140" t="s">
        <v>19</v>
      </c>
      <c r="D140" t="s">
        <v>69</v>
      </c>
      <c r="E140" s="41">
        <v>45613</v>
      </c>
      <c r="F140" s="41">
        <v>45623</v>
      </c>
      <c r="G140">
        <v>8</v>
      </c>
      <c r="H140" s="42">
        <v>485</v>
      </c>
      <c r="I140" t="s">
        <v>37</v>
      </c>
      <c r="J140" t="s">
        <v>31</v>
      </c>
      <c r="K140" t="s">
        <v>56</v>
      </c>
      <c r="L140" s="44" t="str">
        <f t="shared" si="12"/>
        <v>2024</v>
      </c>
      <c r="M140" s="44" t="str">
        <f t="shared" si="13"/>
        <v>Nov</v>
      </c>
      <c r="N140" s="44" t="str">
        <f t="shared" si="14"/>
        <v>Sun</v>
      </c>
      <c r="O140" s="44">
        <f t="shared" si="15"/>
        <v>10</v>
      </c>
      <c r="P140" s="44">
        <f>ROUND(G140*H140*VLOOKUP(D140,Table2[#All],2,FALSE),0)</f>
        <v>3298</v>
      </c>
      <c r="Q140" s="42">
        <f t="shared" si="16"/>
        <v>3880</v>
      </c>
      <c r="R140" s="42">
        <f t="shared" si="17"/>
        <v>582</v>
      </c>
    </row>
    <row r="141" spans="1:18">
      <c r="A141">
        <v>140</v>
      </c>
      <c r="B141" t="s">
        <v>197</v>
      </c>
      <c r="C141" t="s">
        <v>33</v>
      </c>
      <c r="D141" t="s">
        <v>81</v>
      </c>
      <c r="E141" s="41">
        <v>45621</v>
      </c>
      <c r="F141" s="41">
        <v>45624</v>
      </c>
      <c r="G141">
        <v>10</v>
      </c>
      <c r="H141" s="42">
        <v>340</v>
      </c>
      <c r="I141" t="s">
        <v>21</v>
      </c>
      <c r="J141" t="s">
        <v>31</v>
      </c>
      <c r="K141" t="s">
        <v>39</v>
      </c>
      <c r="L141" s="44" t="str">
        <f t="shared" si="12"/>
        <v>2024</v>
      </c>
      <c r="M141" s="44" t="str">
        <f t="shared" si="13"/>
        <v>Nov</v>
      </c>
      <c r="N141" s="44" t="str">
        <f t="shared" si="14"/>
        <v>Mon</v>
      </c>
      <c r="O141" s="44">
        <f t="shared" si="15"/>
        <v>3</v>
      </c>
      <c r="P141" s="44">
        <f>ROUND(G141*H141*VLOOKUP(D141,Table2[#All],2,FALSE),0)</f>
        <v>1870</v>
      </c>
      <c r="Q141" s="42">
        <f t="shared" si="16"/>
        <v>3400</v>
      </c>
      <c r="R141" s="42">
        <f t="shared" si="17"/>
        <v>1530</v>
      </c>
    </row>
    <row r="142" spans="1:18">
      <c r="A142">
        <v>141</v>
      </c>
      <c r="B142" t="s">
        <v>198</v>
      </c>
      <c r="C142" t="s">
        <v>33</v>
      </c>
      <c r="D142" t="s">
        <v>126</v>
      </c>
      <c r="E142" s="41">
        <v>45532</v>
      </c>
      <c r="F142" s="41">
        <v>45543</v>
      </c>
      <c r="G142">
        <v>8</v>
      </c>
      <c r="H142" s="42">
        <v>656</v>
      </c>
      <c r="I142" t="s">
        <v>37</v>
      </c>
      <c r="J142" t="s">
        <v>59</v>
      </c>
      <c r="K142" t="s">
        <v>23</v>
      </c>
      <c r="L142" s="44" t="str">
        <f t="shared" si="12"/>
        <v>2024</v>
      </c>
      <c r="M142" s="44" t="str">
        <f t="shared" si="13"/>
        <v>Aug</v>
      </c>
      <c r="N142" s="44" t="str">
        <f t="shared" si="14"/>
        <v>Wed</v>
      </c>
      <c r="O142" s="44">
        <f t="shared" si="15"/>
        <v>11</v>
      </c>
      <c r="P142" s="44">
        <f>ROUND(G142*H142*VLOOKUP(D142,Table2[#All],2,FALSE),0)</f>
        <v>3149</v>
      </c>
      <c r="Q142" s="42">
        <f t="shared" si="16"/>
        <v>5248</v>
      </c>
      <c r="R142" s="42">
        <f t="shared" si="17"/>
        <v>2099</v>
      </c>
    </row>
    <row r="143" spans="1:18">
      <c r="A143">
        <v>142</v>
      </c>
      <c r="B143" t="s">
        <v>199</v>
      </c>
      <c r="C143" t="s">
        <v>19</v>
      </c>
      <c r="D143" t="s">
        <v>107</v>
      </c>
      <c r="E143" s="41">
        <v>45551</v>
      </c>
      <c r="F143" s="41">
        <v>45555</v>
      </c>
      <c r="G143">
        <v>2</v>
      </c>
      <c r="H143" s="42">
        <v>327</v>
      </c>
      <c r="I143" t="s">
        <v>21</v>
      </c>
      <c r="J143" t="s">
        <v>38</v>
      </c>
      <c r="K143" t="s">
        <v>56</v>
      </c>
      <c r="L143" s="44" t="str">
        <f t="shared" si="12"/>
        <v>2024</v>
      </c>
      <c r="M143" s="44" t="str">
        <f t="shared" si="13"/>
        <v>Sep</v>
      </c>
      <c r="N143" s="44" t="str">
        <f t="shared" si="14"/>
        <v>Mon</v>
      </c>
      <c r="O143" s="44">
        <f t="shared" si="15"/>
        <v>4</v>
      </c>
      <c r="P143" s="44">
        <f>ROUND(G143*H143*VLOOKUP(D143,Table2[#All],2,FALSE),0)</f>
        <v>458</v>
      </c>
      <c r="Q143" s="42">
        <f t="shared" si="16"/>
        <v>654</v>
      </c>
      <c r="R143" s="42">
        <f t="shared" si="17"/>
        <v>196</v>
      </c>
    </row>
    <row r="144" spans="1:18">
      <c r="A144">
        <v>143</v>
      </c>
      <c r="B144" t="s">
        <v>200</v>
      </c>
      <c r="C144" t="s">
        <v>19</v>
      </c>
      <c r="D144" t="s">
        <v>107</v>
      </c>
      <c r="E144" s="41">
        <v>45438</v>
      </c>
      <c r="F144" s="41">
        <v>45444</v>
      </c>
      <c r="G144">
        <v>2</v>
      </c>
      <c r="H144" s="42">
        <v>670</v>
      </c>
      <c r="I144" t="s">
        <v>37</v>
      </c>
      <c r="J144" t="s">
        <v>31</v>
      </c>
      <c r="K144" t="s">
        <v>27</v>
      </c>
      <c r="L144" s="44" t="str">
        <f t="shared" si="12"/>
        <v>2024</v>
      </c>
      <c r="M144" s="44" t="str">
        <f t="shared" si="13"/>
        <v>May</v>
      </c>
      <c r="N144" s="44" t="str">
        <f t="shared" si="14"/>
        <v>Sun</v>
      </c>
      <c r="O144" s="44">
        <f t="shared" si="15"/>
        <v>6</v>
      </c>
      <c r="P144" s="44">
        <f>ROUND(G144*H144*VLOOKUP(D144,Table2[#All],2,FALSE),0)</f>
        <v>938</v>
      </c>
      <c r="Q144" s="42">
        <f t="shared" si="16"/>
        <v>1340</v>
      </c>
      <c r="R144" s="42">
        <f t="shared" si="17"/>
        <v>402</v>
      </c>
    </row>
    <row r="145" spans="1:18">
      <c r="A145">
        <v>144</v>
      </c>
      <c r="B145" t="s">
        <v>201</v>
      </c>
      <c r="C145" t="s">
        <v>25</v>
      </c>
      <c r="D145" t="s">
        <v>75</v>
      </c>
      <c r="E145" s="41">
        <v>45456</v>
      </c>
      <c r="F145" s="41">
        <v>45461</v>
      </c>
      <c r="G145">
        <v>10</v>
      </c>
      <c r="H145" s="42">
        <v>497</v>
      </c>
      <c r="I145" t="s">
        <v>21</v>
      </c>
      <c r="J145" t="s">
        <v>43</v>
      </c>
      <c r="K145" t="s">
        <v>56</v>
      </c>
      <c r="L145" s="44" t="str">
        <f t="shared" si="12"/>
        <v>2024</v>
      </c>
      <c r="M145" s="44" t="str">
        <f t="shared" si="13"/>
        <v>Jun</v>
      </c>
      <c r="N145" s="44" t="str">
        <f t="shared" si="14"/>
        <v>Thu</v>
      </c>
      <c r="O145" s="44">
        <f t="shared" si="15"/>
        <v>5</v>
      </c>
      <c r="P145" s="44">
        <f>ROUND(G145*H145*VLOOKUP(D145,Table2[#All],2,FALSE),0)</f>
        <v>2485</v>
      </c>
      <c r="Q145" s="42">
        <f t="shared" si="16"/>
        <v>4970</v>
      </c>
      <c r="R145" s="42">
        <f t="shared" si="17"/>
        <v>2485</v>
      </c>
    </row>
    <row r="146" spans="1:18">
      <c r="A146">
        <v>145</v>
      </c>
      <c r="B146" t="s">
        <v>202</v>
      </c>
      <c r="C146" t="s">
        <v>33</v>
      </c>
      <c r="D146" t="s">
        <v>126</v>
      </c>
      <c r="E146" s="41">
        <v>45467</v>
      </c>
      <c r="F146" s="41">
        <v>45476</v>
      </c>
      <c r="G146">
        <v>2</v>
      </c>
      <c r="H146" s="42">
        <v>526</v>
      </c>
      <c r="I146" t="s">
        <v>21</v>
      </c>
      <c r="J146" t="s">
        <v>43</v>
      </c>
      <c r="K146" t="s">
        <v>39</v>
      </c>
      <c r="L146" s="44" t="str">
        <f t="shared" si="12"/>
        <v>2024</v>
      </c>
      <c r="M146" s="44" t="str">
        <f t="shared" si="13"/>
        <v>Jun</v>
      </c>
      <c r="N146" s="44" t="str">
        <f t="shared" si="14"/>
        <v>Mon</v>
      </c>
      <c r="O146" s="44">
        <f t="shared" si="15"/>
        <v>9</v>
      </c>
      <c r="P146" s="44">
        <f>ROUND(G146*H146*VLOOKUP(D146,Table2[#All],2,FALSE),0)</f>
        <v>631</v>
      </c>
      <c r="Q146" s="42">
        <f t="shared" si="16"/>
        <v>1052</v>
      </c>
      <c r="R146" s="42">
        <f t="shared" si="17"/>
        <v>421</v>
      </c>
    </row>
    <row r="147" spans="1:18">
      <c r="A147">
        <v>146</v>
      </c>
      <c r="B147" t="s">
        <v>203</v>
      </c>
      <c r="C147" t="s">
        <v>41</v>
      </c>
      <c r="D147" t="s">
        <v>90</v>
      </c>
      <c r="E147" s="41">
        <v>45490</v>
      </c>
      <c r="F147" s="41">
        <v>45504</v>
      </c>
      <c r="G147">
        <v>7</v>
      </c>
      <c r="H147" s="42">
        <v>803</v>
      </c>
      <c r="I147" t="s">
        <v>21</v>
      </c>
      <c r="J147" t="s">
        <v>59</v>
      </c>
      <c r="K147" t="s">
        <v>23</v>
      </c>
      <c r="L147" s="44" t="str">
        <f t="shared" si="12"/>
        <v>2024</v>
      </c>
      <c r="M147" s="44" t="str">
        <f t="shared" si="13"/>
        <v>Jul</v>
      </c>
      <c r="N147" s="44" t="str">
        <f t="shared" si="14"/>
        <v>Wed</v>
      </c>
      <c r="O147" s="44">
        <f t="shared" si="15"/>
        <v>14</v>
      </c>
      <c r="P147" s="44">
        <f>ROUND(G147*H147*VLOOKUP(D147,Table2[#All],2,FALSE),0)</f>
        <v>3654</v>
      </c>
      <c r="Q147" s="42">
        <f t="shared" si="16"/>
        <v>5621</v>
      </c>
      <c r="R147" s="42">
        <f t="shared" si="17"/>
        <v>1967</v>
      </c>
    </row>
    <row r="148" spans="1:18">
      <c r="A148">
        <v>147</v>
      </c>
      <c r="B148" t="s">
        <v>204</v>
      </c>
      <c r="C148" t="s">
        <v>41</v>
      </c>
      <c r="D148" t="s">
        <v>61</v>
      </c>
      <c r="E148" s="41">
        <v>45358</v>
      </c>
      <c r="F148" s="41">
        <v>45364</v>
      </c>
      <c r="G148">
        <v>10</v>
      </c>
      <c r="H148" s="42">
        <v>735</v>
      </c>
      <c r="I148" t="s">
        <v>37</v>
      </c>
      <c r="J148" t="s">
        <v>22</v>
      </c>
      <c r="K148" t="s">
        <v>27</v>
      </c>
      <c r="L148" s="44" t="str">
        <f t="shared" si="12"/>
        <v>2024</v>
      </c>
      <c r="M148" s="44" t="str">
        <f t="shared" si="13"/>
        <v>Mar</v>
      </c>
      <c r="N148" s="44" t="str">
        <f t="shared" si="14"/>
        <v>Thu</v>
      </c>
      <c r="O148" s="44">
        <f t="shared" si="15"/>
        <v>6</v>
      </c>
      <c r="P148" s="44">
        <f>ROUND(G148*H148*VLOOKUP(D148,Table2[#All],2,FALSE),0)</f>
        <v>5145</v>
      </c>
      <c r="Q148" s="42">
        <f t="shared" si="16"/>
        <v>7350</v>
      </c>
      <c r="R148" s="42">
        <f t="shared" si="17"/>
        <v>2205</v>
      </c>
    </row>
    <row r="149" spans="1:18">
      <c r="A149">
        <v>148</v>
      </c>
      <c r="B149" t="s">
        <v>205</v>
      </c>
      <c r="C149" t="s">
        <v>33</v>
      </c>
      <c r="D149" t="s">
        <v>34</v>
      </c>
      <c r="E149" s="41">
        <v>45357</v>
      </c>
      <c r="F149" s="41">
        <v>45362</v>
      </c>
      <c r="G149">
        <v>9</v>
      </c>
      <c r="H149" s="42">
        <v>105</v>
      </c>
      <c r="I149" t="s">
        <v>37</v>
      </c>
      <c r="J149" t="s">
        <v>43</v>
      </c>
      <c r="K149" t="s">
        <v>56</v>
      </c>
      <c r="L149" s="44" t="str">
        <f t="shared" si="12"/>
        <v>2024</v>
      </c>
      <c r="M149" s="44" t="str">
        <f t="shared" si="13"/>
        <v>Mar</v>
      </c>
      <c r="N149" s="44" t="str">
        <f t="shared" si="14"/>
        <v>Wed</v>
      </c>
      <c r="O149" s="44">
        <f t="shared" si="15"/>
        <v>5</v>
      </c>
      <c r="P149" s="44">
        <f>ROUND(G149*H149*VLOOKUP(D149,Table2[#All],2,FALSE),0)</f>
        <v>520</v>
      </c>
      <c r="Q149" s="42">
        <f t="shared" si="16"/>
        <v>945</v>
      </c>
      <c r="R149" s="42">
        <f t="shared" si="17"/>
        <v>425</v>
      </c>
    </row>
    <row r="150" spans="1:18">
      <c r="A150">
        <v>149</v>
      </c>
      <c r="B150" t="s">
        <v>206</v>
      </c>
      <c r="C150" t="s">
        <v>29</v>
      </c>
      <c r="D150" t="s">
        <v>65</v>
      </c>
      <c r="E150" s="41">
        <v>45362</v>
      </c>
      <c r="F150" s="41">
        <v>45367</v>
      </c>
      <c r="G150">
        <v>3</v>
      </c>
      <c r="H150" s="42">
        <v>89</v>
      </c>
      <c r="I150" t="s">
        <v>37</v>
      </c>
      <c r="J150" t="s">
        <v>59</v>
      </c>
      <c r="K150" t="s">
        <v>56</v>
      </c>
      <c r="L150" s="44" t="str">
        <f t="shared" si="12"/>
        <v>2024</v>
      </c>
      <c r="M150" s="44" t="str">
        <f t="shared" si="13"/>
        <v>Mar</v>
      </c>
      <c r="N150" s="44" t="str">
        <f t="shared" si="14"/>
        <v>Mon</v>
      </c>
      <c r="O150" s="44">
        <f t="shared" si="15"/>
        <v>5</v>
      </c>
      <c r="P150" s="44">
        <f>ROUND(G150*H150*VLOOKUP(D150,Table2[#All],2,FALSE),0)</f>
        <v>187</v>
      </c>
      <c r="Q150" s="42">
        <f t="shared" si="16"/>
        <v>267</v>
      </c>
      <c r="R150" s="42">
        <f t="shared" si="17"/>
        <v>80</v>
      </c>
    </row>
    <row r="151" spans="1:18">
      <c r="A151">
        <v>150</v>
      </c>
      <c r="B151" t="s">
        <v>207</v>
      </c>
      <c r="C151" t="s">
        <v>25</v>
      </c>
      <c r="D151" t="s">
        <v>71</v>
      </c>
      <c r="E151" s="41">
        <v>45311</v>
      </c>
      <c r="F151" s="41">
        <v>45316</v>
      </c>
      <c r="G151">
        <v>6</v>
      </c>
      <c r="H151" s="42">
        <v>907</v>
      </c>
      <c r="I151" t="s">
        <v>21</v>
      </c>
      <c r="J151" t="s">
        <v>31</v>
      </c>
      <c r="K151" t="s">
        <v>23</v>
      </c>
      <c r="L151" s="44" t="str">
        <f t="shared" si="12"/>
        <v>2024</v>
      </c>
      <c r="M151" s="44" t="str">
        <f t="shared" si="13"/>
        <v>Jan</v>
      </c>
      <c r="N151" s="44" t="str">
        <f t="shared" si="14"/>
        <v>Sat</v>
      </c>
      <c r="O151" s="44">
        <f t="shared" si="15"/>
        <v>5</v>
      </c>
      <c r="P151" s="44">
        <f>ROUND(G151*H151*VLOOKUP(D151,Table2[#All],2,FALSE),0)</f>
        <v>3537</v>
      </c>
      <c r="Q151" s="42">
        <f t="shared" si="16"/>
        <v>5442</v>
      </c>
      <c r="R151" s="42">
        <f t="shared" si="17"/>
        <v>1905</v>
      </c>
    </row>
    <row r="152" spans="1:18">
      <c r="A152">
        <v>151</v>
      </c>
      <c r="B152" t="s">
        <v>208</v>
      </c>
      <c r="C152" t="s">
        <v>25</v>
      </c>
      <c r="D152" t="s">
        <v>54</v>
      </c>
      <c r="E152" s="41">
        <v>45370</v>
      </c>
      <c r="F152" s="41">
        <v>45376</v>
      </c>
      <c r="G152">
        <v>3</v>
      </c>
      <c r="H152" s="42">
        <v>195</v>
      </c>
      <c r="I152" t="s">
        <v>21</v>
      </c>
      <c r="J152" t="s">
        <v>31</v>
      </c>
      <c r="K152" t="s">
        <v>23</v>
      </c>
      <c r="L152" s="44" t="str">
        <f t="shared" si="12"/>
        <v>2024</v>
      </c>
      <c r="M152" s="44" t="str">
        <f t="shared" si="13"/>
        <v>Mar</v>
      </c>
      <c r="N152" s="44" t="str">
        <f t="shared" si="14"/>
        <v>Tue</v>
      </c>
      <c r="O152" s="44">
        <f t="shared" si="15"/>
        <v>6</v>
      </c>
      <c r="P152" s="44">
        <f>ROUND(G152*H152*VLOOKUP(D152,Table2[#All],2,FALSE),0)</f>
        <v>351</v>
      </c>
      <c r="Q152" s="42">
        <f t="shared" si="16"/>
        <v>585</v>
      </c>
      <c r="R152" s="42">
        <f t="shared" si="17"/>
        <v>234</v>
      </c>
    </row>
    <row r="153" spans="1:18">
      <c r="A153">
        <v>152</v>
      </c>
      <c r="B153" t="s">
        <v>209</v>
      </c>
      <c r="C153" t="s">
        <v>25</v>
      </c>
      <c r="D153" t="s">
        <v>71</v>
      </c>
      <c r="E153" s="41">
        <v>45506</v>
      </c>
      <c r="F153" s="41">
        <v>45515</v>
      </c>
      <c r="G153">
        <v>3</v>
      </c>
      <c r="H153" s="42">
        <v>846</v>
      </c>
      <c r="I153" t="s">
        <v>21</v>
      </c>
      <c r="J153" t="s">
        <v>22</v>
      </c>
      <c r="K153" t="s">
        <v>56</v>
      </c>
      <c r="L153" s="44" t="str">
        <f t="shared" si="12"/>
        <v>2024</v>
      </c>
      <c r="M153" s="44" t="str">
        <f t="shared" si="13"/>
        <v>Aug</v>
      </c>
      <c r="N153" s="44" t="str">
        <f t="shared" si="14"/>
        <v>Fri</v>
      </c>
      <c r="O153" s="44">
        <f t="shared" si="15"/>
        <v>9</v>
      </c>
      <c r="P153" s="44">
        <f>ROUND(G153*H153*VLOOKUP(D153,Table2[#All],2,FALSE),0)</f>
        <v>1650</v>
      </c>
      <c r="Q153" s="42">
        <f t="shared" si="16"/>
        <v>2538</v>
      </c>
      <c r="R153" s="42">
        <f t="shared" si="17"/>
        <v>888</v>
      </c>
    </row>
    <row r="154" spans="1:18">
      <c r="A154">
        <v>153</v>
      </c>
      <c r="B154" t="s">
        <v>210</v>
      </c>
      <c r="C154" t="s">
        <v>41</v>
      </c>
      <c r="D154" t="s">
        <v>87</v>
      </c>
      <c r="E154" s="41">
        <v>45620</v>
      </c>
      <c r="F154" s="41">
        <v>45628</v>
      </c>
      <c r="G154">
        <v>8</v>
      </c>
      <c r="H154" s="42">
        <v>905</v>
      </c>
      <c r="I154" t="s">
        <v>21</v>
      </c>
      <c r="J154" t="s">
        <v>59</v>
      </c>
      <c r="K154" t="s">
        <v>56</v>
      </c>
      <c r="L154" s="44" t="str">
        <f t="shared" si="12"/>
        <v>2024</v>
      </c>
      <c r="M154" s="44" t="str">
        <f t="shared" si="13"/>
        <v>Nov</v>
      </c>
      <c r="N154" s="44" t="str">
        <f t="shared" si="14"/>
        <v>Sun</v>
      </c>
      <c r="O154" s="44">
        <f t="shared" si="15"/>
        <v>8</v>
      </c>
      <c r="P154" s="44">
        <f>ROUND(G154*H154*VLOOKUP(D154,Table2[#All],2,FALSE),0)</f>
        <v>5430</v>
      </c>
      <c r="Q154" s="42">
        <f t="shared" si="16"/>
        <v>7240</v>
      </c>
      <c r="R154" s="42">
        <f t="shared" si="17"/>
        <v>1810</v>
      </c>
    </row>
    <row r="155" spans="1:18">
      <c r="A155">
        <v>154</v>
      </c>
      <c r="B155" t="s">
        <v>211</v>
      </c>
      <c r="C155" t="s">
        <v>19</v>
      </c>
      <c r="D155" t="s">
        <v>107</v>
      </c>
      <c r="E155" s="41">
        <v>45406</v>
      </c>
      <c r="F155" s="41">
        <v>45418</v>
      </c>
      <c r="G155">
        <v>1</v>
      </c>
      <c r="H155" s="42">
        <v>336</v>
      </c>
      <c r="I155" t="s">
        <v>21</v>
      </c>
      <c r="J155" t="s">
        <v>22</v>
      </c>
      <c r="K155" t="s">
        <v>27</v>
      </c>
      <c r="L155" s="44" t="str">
        <f t="shared" si="12"/>
        <v>2024</v>
      </c>
      <c r="M155" s="44" t="str">
        <f t="shared" si="13"/>
        <v>Apr</v>
      </c>
      <c r="N155" s="44" t="str">
        <f t="shared" si="14"/>
        <v>Wed</v>
      </c>
      <c r="O155" s="44">
        <f t="shared" si="15"/>
        <v>12</v>
      </c>
      <c r="P155" s="44">
        <f>ROUND(G155*H155*VLOOKUP(D155,Table2[#All],2,FALSE),0)</f>
        <v>235</v>
      </c>
      <c r="Q155" s="42">
        <f t="shared" si="16"/>
        <v>336</v>
      </c>
      <c r="R155" s="42">
        <f t="shared" si="17"/>
        <v>101</v>
      </c>
    </row>
    <row r="156" spans="1:18">
      <c r="A156">
        <v>155</v>
      </c>
      <c r="B156" t="s">
        <v>212</v>
      </c>
      <c r="C156" t="s">
        <v>29</v>
      </c>
      <c r="D156" t="s">
        <v>50</v>
      </c>
      <c r="E156" s="41">
        <v>45438</v>
      </c>
      <c r="F156" s="41">
        <v>45452</v>
      </c>
      <c r="G156">
        <v>8</v>
      </c>
      <c r="H156" s="42">
        <v>722</v>
      </c>
      <c r="I156" t="s">
        <v>37</v>
      </c>
      <c r="J156" t="s">
        <v>31</v>
      </c>
      <c r="K156" t="s">
        <v>39</v>
      </c>
      <c r="L156" s="44" t="str">
        <f t="shared" si="12"/>
        <v>2024</v>
      </c>
      <c r="M156" s="44" t="str">
        <f t="shared" si="13"/>
        <v>May</v>
      </c>
      <c r="N156" s="44" t="str">
        <f t="shared" si="14"/>
        <v>Sun</v>
      </c>
      <c r="O156" s="44">
        <f t="shared" si="15"/>
        <v>14</v>
      </c>
      <c r="P156" s="44">
        <f>ROUND(G156*H156*VLOOKUP(D156,Table2[#All],2,FALSE),0)</f>
        <v>3754</v>
      </c>
      <c r="Q156" s="42">
        <f t="shared" si="16"/>
        <v>5776</v>
      </c>
      <c r="R156" s="42">
        <f t="shared" si="17"/>
        <v>2022</v>
      </c>
    </row>
    <row r="157" spans="1:18">
      <c r="A157">
        <v>156</v>
      </c>
      <c r="B157" t="s">
        <v>213</v>
      </c>
      <c r="C157" t="s">
        <v>19</v>
      </c>
      <c r="D157" t="s">
        <v>20</v>
      </c>
      <c r="E157" s="41">
        <v>45547</v>
      </c>
      <c r="F157" s="41">
        <v>45558</v>
      </c>
      <c r="G157">
        <v>10</v>
      </c>
      <c r="H157" s="42">
        <v>558</v>
      </c>
      <c r="I157" t="s">
        <v>37</v>
      </c>
      <c r="J157" t="s">
        <v>22</v>
      </c>
      <c r="K157" t="s">
        <v>23</v>
      </c>
      <c r="L157" s="44" t="str">
        <f t="shared" si="12"/>
        <v>2024</v>
      </c>
      <c r="M157" s="44" t="str">
        <f t="shared" si="13"/>
        <v>Sep</v>
      </c>
      <c r="N157" s="44" t="str">
        <f t="shared" si="14"/>
        <v>Thu</v>
      </c>
      <c r="O157" s="44">
        <f t="shared" si="15"/>
        <v>11</v>
      </c>
      <c r="P157" s="44">
        <f>ROUND(G157*H157*VLOOKUP(D157,Table2[#All],2,FALSE),0)</f>
        <v>4185</v>
      </c>
      <c r="Q157" s="42">
        <f t="shared" si="16"/>
        <v>5580</v>
      </c>
      <c r="R157" s="42">
        <f t="shared" si="17"/>
        <v>1395</v>
      </c>
    </row>
    <row r="158" spans="1:18">
      <c r="A158">
        <v>157</v>
      </c>
      <c r="B158" t="s">
        <v>214</v>
      </c>
      <c r="C158" t="s">
        <v>29</v>
      </c>
      <c r="D158" t="s">
        <v>65</v>
      </c>
      <c r="E158" s="41">
        <v>45441</v>
      </c>
      <c r="F158" s="41">
        <v>45446</v>
      </c>
      <c r="G158">
        <v>7</v>
      </c>
      <c r="H158" s="42">
        <v>11</v>
      </c>
      <c r="I158" t="s">
        <v>21</v>
      </c>
      <c r="J158" t="s">
        <v>43</v>
      </c>
      <c r="K158" t="s">
        <v>23</v>
      </c>
      <c r="L158" s="44" t="str">
        <f t="shared" si="12"/>
        <v>2024</v>
      </c>
      <c r="M158" s="44" t="str">
        <f t="shared" si="13"/>
        <v>May</v>
      </c>
      <c r="N158" s="44" t="str">
        <f t="shared" si="14"/>
        <v>Wed</v>
      </c>
      <c r="O158" s="44">
        <f t="shared" si="15"/>
        <v>5</v>
      </c>
      <c r="P158" s="44">
        <f>ROUND(G158*H158*VLOOKUP(D158,Table2[#All],2,FALSE),0)</f>
        <v>54</v>
      </c>
      <c r="Q158" s="42">
        <f t="shared" si="16"/>
        <v>77</v>
      </c>
      <c r="R158" s="42">
        <f t="shared" si="17"/>
        <v>23</v>
      </c>
    </row>
    <row r="159" spans="1:18">
      <c r="A159">
        <v>158</v>
      </c>
      <c r="B159" t="s">
        <v>215</v>
      </c>
      <c r="C159" t="s">
        <v>25</v>
      </c>
      <c r="D159" t="s">
        <v>54</v>
      </c>
      <c r="E159" s="41">
        <v>45387</v>
      </c>
      <c r="F159" s="41">
        <v>45396</v>
      </c>
      <c r="G159">
        <v>2</v>
      </c>
      <c r="H159" s="42">
        <v>546</v>
      </c>
      <c r="I159" t="s">
        <v>37</v>
      </c>
      <c r="J159" t="s">
        <v>59</v>
      </c>
      <c r="K159" t="s">
        <v>39</v>
      </c>
      <c r="L159" s="44" t="str">
        <f t="shared" si="12"/>
        <v>2024</v>
      </c>
      <c r="M159" s="44" t="str">
        <f t="shared" si="13"/>
        <v>Apr</v>
      </c>
      <c r="N159" s="44" t="str">
        <f t="shared" si="14"/>
        <v>Fri</v>
      </c>
      <c r="O159" s="44">
        <f t="shared" si="15"/>
        <v>9</v>
      </c>
      <c r="P159" s="44">
        <f>ROUND(G159*H159*VLOOKUP(D159,Table2[#All],2,FALSE),0)</f>
        <v>655</v>
      </c>
      <c r="Q159" s="42">
        <f t="shared" si="16"/>
        <v>1092</v>
      </c>
      <c r="R159" s="42">
        <f t="shared" si="17"/>
        <v>437</v>
      </c>
    </row>
    <row r="160" spans="1:18">
      <c r="A160">
        <v>159</v>
      </c>
      <c r="B160" t="s">
        <v>216</v>
      </c>
      <c r="C160" t="s">
        <v>25</v>
      </c>
      <c r="D160" t="s">
        <v>71</v>
      </c>
      <c r="E160" s="41">
        <v>45551</v>
      </c>
      <c r="F160" s="41">
        <v>45558</v>
      </c>
      <c r="G160">
        <v>9</v>
      </c>
      <c r="H160" s="42">
        <v>30</v>
      </c>
      <c r="I160" t="s">
        <v>21</v>
      </c>
      <c r="J160" t="s">
        <v>38</v>
      </c>
      <c r="K160" t="s">
        <v>23</v>
      </c>
      <c r="L160" s="44" t="str">
        <f t="shared" si="12"/>
        <v>2024</v>
      </c>
      <c r="M160" s="44" t="str">
        <f t="shared" si="13"/>
        <v>Sep</v>
      </c>
      <c r="N160" s="44" t="str">
        <f t="shared" si="14"/>
        <v>Mon</v>
      </c>
      <c r="O160" s="44">
        <f t="shared" si="15"/>
        <v>7</v>
      </c>
      <c r="P160" s="44">
        <f>ROUND(G160*H160*VLOOKUP(D160,Table2[#All],2,FALSE),0)</f>
        <v>176</v>
      </c>
      <c r="Q160" s="42">
        <f t="shared" si="16"/>
        <v>270</v>
      </c>
      <c r="R160" s="42">
        <f t="shared" si="17"/>
        <v>94</v>
      </c>
    </row>
    <row r="161" spans="1:18">
      <c r="A161">
        <v>160</v>
      </c>
      <c r="B161" t="s">
        <v>217</v>
      </c>
      <c r="C161" t="s">
        <v>29</v>
      </c>
      <c r="D161" t="s">
        <v>50</v>
      </c>
      <c r="E161" s="41">
        <v>45589</v>
      </c>
      <c r="F161" s="41">
        <v>45608</v>
      </c>
      <c r="G161">
        <v>6</v>
      </c>
      <c r="H161" s="42">
        <v>146</v>
      </c>
      <c r="I161" t="s">
        <v>37</v>
      </c>
      <c r="J161" t="s">
        <v>22</v>
      </c>
      <c r="K161" t="s">
        <v>27</v>
      </c>
      <c r="L161" s="44" t="str">
        <f t="shared" si="12"/>
        <v>2024</v>
      </c>
      <c r="M161" s="44" t="str">
        <f t="shared" si="13"/>
        <v>Oct</v>
      </c>
      <c r="N161" s="44" t="str">
        <f t="shared" si="14"/>
        <v>Thu</v>
      </c>
      <c r="O161" s="44">
        <f t="shared" si="15"/>
        <v>19</v>
      </c>
      <c r="P161" s="44">
        <f>ROUND(G161*H161*VLOOKUP(D161,Table2[#All],2,FALSE),0)</f>
        <v>569</v>
      </c>
      <c r="Q161" s="42">
        <f t="shared" si="16"/>
        <v>876</v>
      </c>
      <c r="R161" s="42">
        <f t="shared" si="17"/>
        <v>307</v>
      </c>
    </row>
    <row r="162" spans="1:18">
      <c r="A162">
        <v>161</v>
      </c>
      <c r="B162" t="s">
        <v>218</v>
      </c>
      <c r="C162" t="s">
        <v>41</v>
      </c>
      <c r="D162" t="s">
        <v>52</v>
      </c>
      <c r="E162" s="41">
        <v>45642</v>
      </c>
      <c r="F162" s="41">
        <v>45646</v>
      </c>
      <c r="G162">
        <v>8</v>
      </c>
      <c r="H162" s="42">
        <v>722</v>
      </c>
      <c r="I162" t="s">
        <v>21</v>
      </c>
      <c r="J162" t="s">
        <v>38</v>
      </c>
      <c r="K162" t="s">
        <v>56</v>
      </c>
      <c r="L162" s="44" t="str">
        <f t="shared" si="12"/>
        <v>2024</v>
      </c>
      <c r="M162" s="44" t="str">
        <f t="shared" si="13"/>
        <v>Dec</v>
      </c>
      <c r="N162" s="44" t="str">
        <f t="shared" si="14"/>
        <v>Mon</v>
      </c>
      <c r="O162" s="44">
        <f t="shared" si="15"/>
        <v>4</v>
      </c>
      <c r="P162" s="44">
        <f>ROUND(G162*H162*VLOOKUP(D162,Table2[#All],2,FALSE),0)</f>
        <v>3754</v>
      </c>
      <c r="Q162" s="42">
        <f t="shared" si="16"/>
        <v>5776</v>
      </c>
      <c r="R162" s="42">
        <f t="shared" si="17"/>
        <v>2022</v>
      </c>
    </row>
    <row r="163" spans="1:18">
      <c r="A163">
        <v>162</v>
      </c>
      <c r="B163" t="s">
        <v>219</v>
      </c>
      <c r="C163" t="s">
        <v>19</v>
      </c>
      <c r="D163" t="s">
        <v>36</v>
      </c>
      <c r="E163" s="41">
        <v>45310</v>
      </c>
      <c r="F163" s="41">
        <v>45324</v>
      </c>
      <c r="G163">
        <v>5</v>
      </c>
      <c r="H163" s="42">
        <v>216</v>
      </c>
      <c r="I163" t="s">
        <v>21</v>
      </c>
      <c r="J163" t="s">
        <v>22</v>
      </c>
      <c r="K163" t="s">
        <v>56</v>
      </c>
      <c r="L163" s="44" t="str">
        <f t="shared" si="12"/>
        <v>2024</v>
      </c>
      <c r="M163" s="44" t="str">
        <f t="shared" si="13"/>
        <v>Jan</v>
      </c>
      <c r="N163" s="44" t="str">
        <f t="shared" si="14"/>
        <v>Fri</v>
      </c>
      <c r="O163" s="44">
        <f t="shared" si="15"/>
        <v>14</v>
      </c>
      <c r="P163" s="44">
        <f>ROUND(G163*H163*VLOOKUP(D163,Table2[#All],2,FALSE),0)</f>
        <v>702</v>
      </c>
      <c r="Q163" s="42">
        <f t="shared" si="16"/>
        <v>1080</v>
      </c>
      <c r="R163" s="42">
        <f t="shared" si="17"/>
        <v>378</v>
      </c>
    </row>
    <row r="164" spans="1:18">
      <c r="A164">
        <v>163</v>
      </c>
      <c r="B164" t="s">
        <v>220</v>
      </c>
      <c r="C164" t="s">
        <v>19</v>
      </c>
      <c r="D164" t="s">
        <v>69</v>
      </c>
      <c r="E164" s="41">
        <v>45438</v>
      </c>
      <c r="F164" s="41">
        <v>45445</v>
      </c>
      <c r="G164">
        <v>6</v>
      </c>
      <c r="H164" s="42">
        <v>892</v>
      </c>
      <c r="I164" t="s">
        <v>37</v>
      </c>
      <c r="J164" t="s">
        <v>31</v>
      </c>
      <c r="K164" t="s">
        <v>27</v>
      </c>
      <c r="L164" s="44" t="str">
        <f t="shared" si="12"/>
        <v>2024</v>
      </c>
      <c r="M164" s="44" t="str">
        <f t="shared" si="13"/>
        <v>May</v>
      </c>
      <c r="N164" s="44" t="str">
        <f t="shared" si="14"/>
        <v>Sun</v>
      </c>
      <c r="O164" s="44">
        <f t="shared" si="15"/>
        <v>7</v>
      </c>
      <c r="P164" s="44">
        <f>ROUND(G164*H164*VLOOKUP(D164,Table2[#All],2,FALSE),0)</f>
        <v>4549</v>
      </c>
      <c r="Q164" s="42">
        <f t="shared" si="16"/>
        <v>5352</v>
      </c>
      <c r="R164" s="42">
        <f t="shared" si="17"/>
        <v>803</v>
      </c>
    </row>
    <row r="165" spans="1:18">
      <c r="A165">
        <v>164</v>
      </c>
      <c r="B165" t="s">
        <v>221</v>
      </c>
      <c r="C165" t="s">
        <v>19</v>
      </c>
      <c r="D165" t="s">
        <v>36</v>
      </c>
      <c r="E165" s="41">
        <v>45332</v>
      </c>
      <c r="F165" s="41">
        <v>45340</v>
      </c>
      <c r="G165">
        <v>7</v>
      </c>
      <c r="H165" s="42">
        <v>626</v>
      </c>
      <c r="I165" t="s">
        <v>37</v>
      </c>
      <c r="J165" t="s">
        <v>31</v>
      </c>
      <c r="K165" t="s">
        <v>39</v>
      </c>
      <c r="L165" s="44" t="str">
        <f t="shared" si="12"/>
        <v>2024</v>
      </c>
      <c r="M165" s="44" t="str">
        <f t="shared" si="13"/>
        <v>Feb</v>
      </c>
      <c r="N165" s="44" t="str">
        <f t="shared" si="14"/>
        <v>Sat</v>
      </c>
      <c r="O165" s="44">
        <f t="shared" si="15"/>
        <v>8</v>
      </c>
      <c r="P165" s="44">
        <f>ROUND(G165*H165*VLOOKUP(D165,Table2[#All],2,FALSE),0)</f>
        <v>2848</v>
      </c>
      <c r="Q165" s="42">
        <f t="shared" si="16"/>
        <v>4382</v>
      </c>
      <c r="R165" s="42">
        <f t="shared" si="17"/>
        <v>1534</v>
      </c>
    </row>
    <row r="166" spans="1:18">
      <c r="A166">
        <v>165</v>
      </c>
      <c r="B166" t="s">
        <v>222</v>
      </c>
      <c r="C166" t="s">
        <v>19</v>
      </c>
      <c r="D166" t="s">
        <v>107</v>
      </c>
      <c r="E166" s="41">
        <v>45606</v>
      </c>
      <c r="F166" s="41">
        <v>45620</v>
      </c>
      <c r="G166">
        <v>7</v>
      </c>
      <c r="H166" s="42">
        <v>291</v>
      </c>
      <c r="I166" t="s">
        <v>21</v>
      </c>
      <c r="J166" t="s">
        <v>43</v>
      </c>
      <c r="K166" t="s">
        <v>27</v>
      </c>
      <c r="L166" s="44" t="str">
        <f t="shared" si="12"/>
        <v>2024</v>
      </c>
      <c r="M166" s="44" t="str">
        <f t="shared" si="13"/>
        <v>Nov</v>
      </c>
      <c r="N166" s="44" t="str">
        <f t="shared" si="14"/>
        <v>Sun</v>
      </c>
      <c r="O166" s="44">
        <f t="shared" si="15"/>
        <v>14</v>
      </c>
      <c r="P166" s="44">
        <f>ROUND(G166*H166*VLOOKUP(D166,Table2[#All],2,FALSE),0)</f>
        <v>1426</v>
      </c>
      <c r="Q166" s="42">
        <f t="shared" si="16"/>
        <v>2037</v>
      </c>
      <c r="R166" s="42">
        <f t="shared" si="17"/>
        <v>611</v>
      </c>
    </row>
    <row r="167" spans="1:18">
      <c r="A167">
        <v>166</v>
      </c>
      <c r="B167" t="s">
        <v>223</v>
      </c>
      <c r="C167" t="s">
        <v>33</v>
      </c>
      <c r="D167" t="s">
        <v>34</v>
      </c>
      <c r="E167" s="41">
        <v>45554</v>
      </c>
      <c r="F167" s="41">
        <v>45574</v>
      </c>
      <c r="G167">
        <v>3</v>
      </c>
      <c r="H167" s="42">
        <v>985</v>
      </c>
      <c r="I167" t="s">
        <v>37</v>
      </c>
      <c r="J167" t="s">
        <v>22</v>
      </c>
      <c r="K167" t="s">
        <v>39</v>
      </c>
      <c r="L167" s="44" t="str">
        <f t="shared" si="12"/>
        <v>2024</v>
      </c>
      <c r="M167" s="44" t="str">
        <f t="shared" si="13"/>
        <v>Sep</v>
      </c>
      <c r="N167" s="44" t="str">
        <f t="shared" si="14"/>
        <v>Thu</v>
      </c>
      <c r="O167" s="44">
        <f t="shared" si="15"/>
        <v>20</v>
      </c>
      <c r="P167" s="44">
        <f>ROUND(G167*H167*VLOOKUP(D167,Table2[#All],2,FALSE),0)</f>
        <v>1625</v>
      </c>
      <c r="Q167" s="42">
        <f t="shared" si="16"/>
        <v>2955</v>
      </c>
      <c r="R167" s="42">
        <f t="shared" si="17"/>
        <v>1330</v>
      </c>
    </row>
    <row r="168" spans="1:18">
      <c r="A168">
        <v>167</v>
      </c>
      <c r="B168" t="s">
        <v>224</v>
      </c>
      <c r="C168" t="s">
        <v>25</v>
      </c>
      <c r="D168" t="s">
        <v>54</v>
      </c>
      <c r="E168" s="41">
        <v>45579</v>
      </c>
      <c r="F168" s="41">
        <v>45592</v>
      </c>
      <c r="G168">
        <v>2</v>
      </c>
      <c r="H168" s="42">
        <v>278</v>
      </c>
      <c r="I168" t="s">
        <v>37</v>
      </c>
      <c r="J168" t="s">
        <v>31</v>
      </c>
      <c r="K168" t="s">
        <v>23</v>
      </c>
      <c r="L168" s="44" t="str">
        <f t="shared" si="12"/>
        <v>2024</v>
      </c>
      <c r="M168" s="44" t="str">
        <f t="shared" si="13"/>
        <v>Oct</v>
      </c>
      <c r="N168" s="44" t="str">
        <f t="shared" si="14"/>
        <v>Mon</v>
      </c>
      <c r="O168" s="44">
        <f t="shared" si="15"/>
        <v>13</v>
      </c>
      <c r="P168" s="44">
        <f>ROUND(G168*H168*VLOOKUP(D168,Table2[#All],2,FALSE),0)</f>
        <v>334</v>
      </c>
      <c r="Q168" s="42">
        <f t="shared" si="16"/>
        <v>556</v>
      </c>
      <c r="R168" s="42">
        <f t="shared" si="17"/>
        <v>222</v>
      </c>
    </row>
    <row r="169" spans="1:18">
      <c r="A169">
        <v>168</v>
      </c>
      <c r="B169" t="s">
        <v>225</v>
      </c>
      <c r="C169" t="s">
        <v>33</v>
      </c>
      <c r="D169" t="s">
        <v>111</v>
      </c>
      <c r="E169" s="41">
        <v>45605</v>
      </c>
      <c r="F169" s="41">
        <v>45612</v>
      </c>
      <c r="G169">
        <v>5</v>
      </c>
      <c r="H169" s="42">
        <v>720</v>
      </c>
      <c r="I169" t="s">
        <v>21</v>
      </c>
      <c r="J169" t="s">
        <v>38</v>
      </c>
      <c r="K169" t="s">
        <v>27</v>
      </c>
      <c r="L169" s="44" t="str">
        <f t="shared" si="12"/>
        <v>2024</v>
      </c>
      <c r="M169" s="44" t="str">
        <f t="shared" si="13"/>
        <v>Nov</v>
      </c>
      <c r="N169" s="44" t="str">
        <f t="shared" si="14"/>
        <v>Sat</v>
      </c>
      <c r="O169" s="44">
        <f t="shared" si="15"/>
        <v>7</v>
      </c>
      <c r="P169" s="44">
        <f>ROUND(G169*H169*VLOOKUP(D169,Table2[#All],2,FALSE),0)</f>
        <v>2160</v>
      </c>
      <c r="Q169" s="42">
        <f t="shared" si="16"/>
        <v>3600</v>
      </c>
      <c r="R169" s="42">
        <f t="shared" si="17"/>
        <v>1440</v>
      </c>
    </row>
    <row r="170" spans="1:18">
      <c r="A170">
        <v>169</v>
      </c>
      <c r="B170" t="s">
        <v>226</v>
      </c>
      <c r="C170" t="s">
        <v>29</v>
      </c>
      <c r="D170" t="s">
        <v>50</v>
      </c>
      <c r="E170" s="41">
        <v>45523</v>
      </c>
      <c r="F170" s="41">
        <v>45536</v>
      </c>
      <c r="G170">
        <v>3</v>
      </c>
      <c r="H170" s="42">
        <v>930</v>
      </c>
      <c r="I170" t="s">
        <v>21</v>
      </c>
      <c r="J170" t="s">
        <v>43</v>
      </c>
      <c r="K170" t="s">
        <v>39</v>
      </c>
      <c r="L170" s="44" t="str">
        <f t="shared" si="12"/>
        <v>2024</v>
      </c>
      <c r="M170" s="44" t="str">
        <f t="shared" si="13"/>
        <v>Aug</v>
      </c>
      <c r="N170" s="44" t="str">
        <f t="shared" si="14"/>
        <v>Mon</v>
      </c>
      <c r="O170" s="44">
        <f t="shared" si="15"/>
        <v>13</v>
      </c>
      <c r="P170" s="44">
        <f>ROUND(G170*H170*VLOOKUP(D170,Table2[#All],2,FALSE),0)</f>
        <v>1814</v>
      </c>
      <c r="Q170" s="42">
        <f t="shared" si="16"/>
        <v>2790</v>
      </c>
      <c r="R170" s="42">
        <f t="shared" si="17"/>
        <v>976</v>
      </c>
    </row>
    <row r="171" spans="1:18">
      <c r="A171">
        <v>170</v>
      </c>
      <c r="B171" t="s">
        <v>227</v>
      </c>
      <c r="C171" t="s">
        <v>29</v>
      </c>
      <c r="D171" t="s">
        <v>65</v>
      </c>
      <c r="E171" s="41">
        <v>45477</v>
      </c>
      <c r="F171" s="41">
        <v>45490</v>
      </c>
      <c r="G171">
        <v>9</v>
      </c>
      <c r="H171" s="42">
        <v>239</v>
      </c>
      <c r="I171" t="s">
        <v>21</v>
      </c>
      <c r="J171" t="s">
        <v>22</v>
      </c>
      <c r="K171" t="s">
        <v>39</v>
      </c>
      <c r="L171" s="44" t="str">
        <f t="shared" si="12"/>
        <v>2024</v>
      </c>
      <c r="M171" s="44" t="str">
        <f t="shared" si="13"/>
        <v>Jul</v>
      </c>
      <c r="N171" s="44" t="str">
        <f t="shared" si="14"/>
        <v>Thu</v>
      </c>
      <c r="O171" s="44">
        <f t="shared" si="15"/>
        <v>13</v>
      </c>
      <c r="P171" s="44">
        <f>ROUND(G171*H171*VLOOKUP(D171,Table2[#All],2,FALSE),0)</f>
        <v>1506</v>
      </c>
      <c r="Q171" s="42">
        <f t="shared" si="16"/>
        <v>2151</v>
      </c>
      <c r="R171" s="42">
        <f t="shared" si="17"/>
        <v>645</v>
      </c>
    </row>
    <row r="172" spans="1:18">
      <c r="A172">
        <v>171</v>
      </c>
      <c r="B172" t="s">
        <v>228</v>
      </c>
      <c r="C172" t="s">
        <v>25</v>
      </c>
      <c r="D172" t="s">
        <v>75</v>
      </c>
      <c r="E172" s="41">
        <v>45605</v>
      </c>
      <c r="F172" s="41">
        <v>45618</v>
      </c>
      <c r="G172">
        <v>2</v>
      </c>
      <c r="H172" s="42">
        <v>77</v>
      </c>
      <c r="I172" t="s">
        <v>37</v>
      </c>
      <c r="J172" t="s">
        <v>59</v>
      </c>
      <c r="K172" t="s">
        <v>27</v>
      </c>
      <c r="L172" s="44" t="str">
        <f t="shared" si="12"/>
        <v>2024</v>
      </c>
      <c r="M172" s="44" t="str">
        <f t="shared" si="13"/>
        <v>Nov</v>
      </c>
      <c r="N172" s="44" t="str">
        <f t="shared" si="14"/>
        <v>Sat</v>
      </c>
      <c r="O172" s="44">
        <f t="shared" si="15"/>
        <v>13</v>
      </c>
      <c r="P172" s="44">
        <f>ROUND(G172*H172*VLOOKUP(D172,Table2[#All],2,FALSE),0)</f>
        <v>77</v>
      </c>
      <c r="Q172" s="42">
        <f t="shared" si="16"/>
        <v>154</v>
      </c>
      <c r="R172" s="42">
        <f t="shared" si="17"/>
        <v>77</v>
      </c>
    </row>
    <row r="173" spans="1:18">
      <c r="A173">
        <v>172</v>
      </c>
      <c r="B173" t="s">
        <v>229</v>
      </c>
      <c r="C173" t="s">
        <v>33</v>
      </c>
      <c r="D173" t="s">
        <v>81</v>
      </c>
      <c r="E173" s="41">
        <v>45502</v>
      </c>
      <c r="F173" s="41">
        <v>45512</v>
      </c>
      <c r="G173">
        <v>7</v>
      </c>
      <c r="H173" s="42">
        <v>853</v>
      </c>
      <c r="I173" t="s">
        <v>21</v>
      </c>
      <c r="J173" t="s">
        <v>43</v>
      </c>
      <c r="K173" t="s">
        <v>23</v>
      </c>
      <c r="L173" s="44" t="str">
        <f t="shared" si="12"/>
        <v>2024</v>
      </c>
      <c r="M173" s="44" t="str">
        <f t="shared" si="13"/>
        <v>Jul</v>
      </c>
      <c r="N173" s="44" t="str">
        <f t="shared" si="14"/>
        <v>Mon</v>
      </c>
      <c r="O173" s="44">
        <f t="shared" si="15"/>
        <v>10</v>
      </c>
      <c r="P173" s="44">
        <f>ROUND(G173*H173*VLOOKUP(D173,Table2[#All],2,FALSE),0)</f>
        <v>3284</v>
      </c>
      <c r="Q173" s="42">
        <f t="shared" si="16"/>
        <v>5971</v>
      </c>
      <c r="R173" s="42">
        <f t="shared" si="17"/>
        <v>2687</v>
      </c>
    </row>
    <row r="174" spans="1:18">
      <c r="A174">
        <v>173</v>
      </c>
      <c r="B174" t="s">
        <v>230</v>
      </c>
      <c r="C174" t="s">
        <v>41</v>
      </c>
      <c r="D174" t="s">
        <v>87</v>
      </c>
      <c r="E174" s="41">
        <v>45522</v>
      </c>
      <c r="F174" s="41">
        <v>45529</v>
      </c>
      <c r="G174">
        <v>8</v>
      </c>
      <c r="H174" s="42">
        <v>706</v>
      </c>
      <c r="I174" t="s">
        <v>21</v>
      </c>
      <c r="J174" t="s">
        <v>43</v>
      </c>
      <c r="K174" t="s">
        <v>23</v>
      </c>
      <c r="L174" s="44" t="str">
        <f t="shared" si="12"/>
        <v>2024</v>
      </c>
      <c r="M174" s="44" t="str">
        <f t="shared" si="13"/>
        <v>Aug</v>
      </c>
      <c r="N174" s="44" t="str">
        <f t="shared" si="14"/>
        <v>Sun</v>
      </c>
      <c r="O174" s="44">
        <f t="shared" si="15"/>
        <v>7</v>
      </c>
      <c r="P174" s="44">
        <f>ROUND(G174*H174*VLOOKUP(D174,Table2[#All],2,FALSE),0)</f>
        <v>4236</v>
      </c>
      <c r="Q174" s="42">
        <f t="shared" si="16"/>
        <v>5648</v>
      </c>
      <c r="R174" s="42">
        <f t="shared" si="17"/>
        <v>1412</v>
      </c>
    </row>
    <row r="175" spans="1:18">
      <c r="A175">
        <v>174</v>
      </c>
      <c r="B175" t="s">
        <v>231</v>
      </c>
      <c r="C175" t="s">
        <v>25</v>
      </c>
      <c r="D175" t="s">
        <v>71</v>
      </c>
      <c r="E175" s="41">
        <v>45385</v>
      </c>
      <c r="F175" s="41">
        <v>45393</v>
      </c>
      <c r="G175">
        <v>3</v>
      </c>
      <c r="H175" s="42">
        <v>453</v>
      </c>
      <c r="I175" t="s">
        <v>21</v>
      </c>
      <c r="J175" t="s">
        <v>43</v>
      </c>
      <c r="K175" t="s">
        <v>39</v>
      </c>
      <c r="L175" s="44" t="str">
        <f t="shared" si="12"/>
        <v>2024</v>
      </c>
      <c r="M175" s="44" t="str">
        <f t="shared" si="13"/>
        <v>Apr</v>
      </c>
      <c r="N175" s="44" t="str">
        <f t="shared" si="14"/>
        <v>Wed</v>
      </c>
      <c r="O175" s="44">
        <f t="shared" si="15"/>
        <v>8</v>
      </c>
      <c r="P175" s="44">
        <f>ROUND(G175*H175*VLOOKUP(D175,Table2[#All],2,FALSE),0)</f>
        <v>883</v>
      </c>
      <c r="Q175" s="42">
        <f t="shared" si="16"/>
        <v>1359</v>
      </c>
      <c r="R175" s="42">
        <f t="shared" si="17"/>
        <v>476</v>
      </c>
    </row>
    <row r="176" spans="1:18">
      <c r="A176">
        <v>175</v>
      </c>
      <c r="B176" t="s">
        <v>232</v>
      </c>
      <c r="C176" t="s">
        <v>29</v>
      </c>
      <c r="D176" t="s">
        <v>94</v>
      </c>
      <c r="E176" s="41">
        <v>45606</v>
      </c>
      <c r="F176" s="41">
        <v>45614</v>
      </c>
      <c r="G176">
        <v>9</v>
      </c>
      <c r="H176" s="42">
        <v>105</v>
      </c>
      <c r="I176" t="s">
        <v>37</v>
      </c>
      <c r="J176" t="s">
        <v>43</v>
      </c>
      <c r="K176" t="s">
        <v>39</v>
      </c>
      <c r="L176" s="44" t="str">
        <f t="shared" si="12"/>
        <v>2024</v>
      </c>
      <c r="M176" s="44" t="str">
        <f t="shared" si="13"/>
        <v>Nov</v>
      </c>
      <c r="N176" s="44" t="str">
        <f t="shared" si="14"/>
        <v>Sun</v>
      </c>
      <c r="O176" s="44">
        <f t="shared" si="15"/>
        <v>8</v>
      </c>
      <c r="P176" s="44">
        <f>ROUND(G176*H176*VLOOKUP(D176,Table2[#All],2,FALSE),0)</f>
        <v>756</v>
      </c>
      <c r="Q176" s="42">
        <f t="shared" si="16"/>
        <v>945</v>
      </c>
      <c r="R176" s="42">
        <f t="shared" si="17"/>
        <v>189</v>
      </c>
    </row>
    <row r="177" spans="1:18">
      <c r="A177">
        <v>176</v>
      </c>
      <c r="B177" t="s">
        <v>233</v>
      </c>
      <c r="C177" t="s">
        <v>25</v>
      </c>
      <c r="D177" t="s">
        <v>75</v>
      </c>
      <c r="E177" s="41">
        <v>45379</v>
      </c>
      <c r="F177" s="41">
        <v>45390</v>
      </c>
      <c r="G177">
        <v>10</v>
      </c>
      <c r="H177" s="42">
        <v>747</v>
      </c>
      <c r="I177" t="s">
        <v>37</v>
      </c>
      <c r="J177" t="s">
        <v>43</v>
      </c>
      <c r="K177" t="s">
        <v>39</v>
      </c>
      <c r="L177" s="44" t="str">
        <f t="shared" si="12"/>
        <v>2024</v>
      </c>
      <c r="M177" s="44" t="str">
        <f t="shared" si="13"/>
        <v>Mar</v>
      </c>
      <c r="N177" s="44" t="str">
        <f t="shared" si="14"/>
        <v>Thu</v>
      </c>
      <c r="O177" s="44">
        <f t="shared" si="15"/>
        <v>11</v>
      </c>
      <c r="P177" s="44">
        <f>ROUND(G177*H177*VLOOKUP(D177,Table2[#All],2,FALSE),0)</f>
        <v>3735</v>
      </c>
      <c r="Q177" s="42">
        <f t="shared" si="16"/>
        <v>7470</v>
      </c>
      <c r="R177" s="42">
        <f t="shared" si="17"/>
        <v>3735</v>
      </c>
    </row>
    <row r="178" spans="1:18">
      <c r="A178">
        <v>177</v>
      </c>
      <c r="B178" t="s">
        <v>234</v>
      </c>
      <c r="C178" t="s">
        <v>29</v>
      </c>
      <c r="D178" t="s">
        <v>63</v>
      </c>
      <c r="E178" s="41">
        <v>45505</v>
      </c>
      <c r="F178" s="41">
        <v>45515</v>
      </c>
      <c r="G178">
        <v>10</v>
      </c>
      <c r="H178" s="42">
        <v>664</v>
      </c>
      <c r="I178" t="s">
        <v>37</v>
      </c>
      <c r="J178" t="s">
        <v>22</v>
      </c>
      <c r="K178" t="s">
        <v>56</v>
      </c>
      <c r="L178" s="44" t="str">
        <f t="shared" si="12"/>
        <v>2024</v>
      </c>
      <c r="M178" s="44" t="str">
        <f t="shared" si="13"/>
        <v>Aug</v>
      </c>
      <c r="N178" s="44" t="str">
        <f t="shared" si="14"/>
        <v>Thu</v>
      </c>
      <c r="O178" s="44">
        <f t="shared" si="15"/>
        <v>10</v>
      </c>
      <c r="P178" s="44">
        <f>ROUND(G178*H178*VLOOKUP(D178,Table2[#All],2,FALSE),0)</f>
        <v>4648</v>
      </c>
      <c r="Q178" s="42">
        <f t="shared" si="16"/>
        <v>6640</v>
      </c>
      <c r="R178" s="42">
        <f t="shared" si="17"/>
        <v>1992</v>
      </c>
    </row>
    <row r="179" spans="1:18">
      <c r="A179">
        <v>178</v>
      </c>
      <c r="B179" t="s">
        <v>235</v>
      </c>
      <c r="C179" t="s">
        <v>33</v>
      </c>
      <c r="D179" t="s">
        <v>111</v>
      </c>
      <c r="E179" s="41">
        <v>45466</v>
      </c>
      <c r="F179" s="41">
        <v>45470</v>
      </c>
      <c r="G179">
        <v>10</v>
      </c>
      <c r="H179" s="42">
        <v>157</v>
      </c>
      <c r="I179" t="s">
        <v>37</v>
      </c>
      <c r="J179" t="s">
        <v>59</v>
      </c>
      <c r="K179" t="s">
        <v>56</v>
      </c>
      <c r="L179" s="44" t="str">
        <f t="shared" si="12"/>
        <v>2024</v>
      </c>
      <c r="M179" s="44" t="str">
        <f t="shared" si="13"/>
        <v>Jun</v>
      </c>
      <c r="N179" s="44" t="str">
        <f t="shared" si="14"/>
        <v>Sun</v>
      </c>
      <c r="O179" s="44">
        <f t="shared" si="15"/>
        <v>4</v>
      </c>
      <c r="P179" s="44">
        <f>ROUND(G179*H179*VLOOKUP(D179,Table2[#All],2,FALSE),0)</f>
        <v>942</v>
      </c>
      <c r="Q179" s="42">
        <f t="shared" si="16"/>
        <v>1570</v>
      </c>
      <c r="R179" s="42">
        <f t="shared" si="17"/>
        <v>628</v>
      </c>
    </row>
    <row r="180" spans="1:18">
      <c r="A180">
        <v>179</v>
      </c>
      <c r="B180" t="s">
        <v>236</v>
      </c>
      <c r="C180" t="s">
        <v>29</v>
      </c>
      <c r="D180" t="s">
        <v>30</v>
      </c>
      <c r="E180" s="41">
        <v>45354</v>
      </c>
      <c r="F180" s="41">
        <v>45366</v>
      </c>
      <c r="G180">
        <v>5</v>
      </c>
      <c r="H180" s="42">
        <v>470</v>
      </c>
      <c r="I180" t="s">
        <v>21</v>
      </c>
      <c r="J180" t="s">
        <v>22</v>
      </c>
      <c r="K180" t="s">
        <v>56</v>
      </c>
      <c r="L180" s="44" t="str">
        <f t="shared" si="12"/>
        <v>2024</v>
      </c>
      <c r="M180" s="44" t="str">
        <f t="shared" si="13"/>
        <v>Mar</v>
      </c>
      <c r="N180" s="44" t="str">
        <f t="shared" si="14"/>
        <v>Sun</v>
      </c>
      <c r="O180" s="44">
        <f t="shared" si="15"/>
        <v>12</v>
      </c>
      <c r="P180" s="44">
        <f>ROUND(G180*H180*VLOOKUP(D180,Table2[#All],2,FALSE),0)</f>
        <v>1763</v>
      </c>
      <c r="Q180" s="42">
        <f t="shared" si="16"/>
        <v>2350</v>
      </c>
      <c r="R180" s="42">
        <f t="shared" si="17"/>
        <v>587</v>
      </c>
    </row>
    <row r="181" spans="1:18">
      <c r="A181">
        <v>180</v>
      </c>
      <c r="B181" t="s">
        <v>237</v>
      </c>
      <c r="C181" t="s">
        <v>29</v>
      </c>
      <c r="D181" t="s">
        <v>94</v>
      </c>
      <c r="E181" s="41">
        <v>45479</v>
      </c>
      <c r="F181" s="41">
        <v>45489</v>
      </c>
      <c r="G181">
        <v>7</v>
      </c>
      <c r="H181" s="42">
        <v>384</v>
      </c>
      <c r="I181" t="s">
        <v>21</v>
      </c>
      <c r="J181" t="s">
        <v>22</v>
      </c>
      <c r="K181" t="s">
        <v>23</v>
      </c>
      <c r="L181" s="44" t="str">
        <f t="shared" si="12"/>
        <v>2024</v>
      </c>
      <c r="M181" s="44" t="str">
        <f t="shared" si="13"/>
        <v>Jul</v>
      </c>
      <c r="N181" s="44" t="str">
        <f t="shared" si="14"/>
        <v>Sat</v>
      </c>
      <c r="O181" s="44">
        <f t="shared" si="15"/>
        <v>10</v>
      </c>
      <c r="P181" s="44">
        <f>ROUND(G181*H181*VLOOKUP(D181,Table2[#All],2,FALSE),0)</f>
        <v>2150</v>
      </c>
      <c r="Q181" s="42">
        <f t="shared" si="16"/>
        <v>2688</v>
      </c>
      <c r="R181" s="42">
        <f t="shared" si="17"/>
        <v>538</v>
      </c>
    </row>
    <row r="182" spans="1:18">
      <c r="A182">
        <v>181</v>
      </c>
      <c r="B182" t="s">
        <v>238</v>
      </c>
      <c r="C182" t="s">
        <v>25</v>
      </c>
      <c r="D182" t="s">
        <v>54</v>
      </c>
      <c r="E182" s="41">
        <v>45573</v>
      </c>
      <c r="F182" s="41">
        <v>45577</v>
      </c>
      <c r="G182">
        <v>5</v>
      </c>
      <c r="H182" s="42">
        <v>855</v>
      </c>
      <c r="I182" t="s">
        <v>21</v>
      </c>
      <c r="J182" t="s">
        <v>43</v>
      </c>
      <c r="K182" t="s">
        <v>39</v>
      </c>
      <c r="L182" s="44" t="str">
        <f t="shared" si="12"/>
        <v>2024</v>
      </c>
      <c r="M182" s="44" t="str">
        <f t="shared" si="13"/>
        <v>Oct</v>
      </c>
      <c r="N182" s="44" t="str">
        <f t="shared" si="14"/>
        <v>Tue</v>
      </c>
      <c r="O182" s="44">
        <f t="shared" si="15"/>
        <v>4</v>
      </c>
      <c r="P182" s="44">
        <f>ROUND(G182*H182*VLOOKUP(D182,Table2[#All],2,FALSE),0)</f>
        <v>2565</v>
      </c>
      <c r="Q182" s="42">
        <f t="shared" si="16"/>
        <v>4275</v>
      </c>
      <c r="R182" s="42">
        <f t="shared" si="17"/>
        <v>1710</v>
      </c>
    </row>
    <row r="183" spans="1:18">
      <c r="A183">
        <v>182</v>
      </c>
      <c r="B183" t="s">
        <v>239</v>
      </c>
      <c r="C183" t="s">
        <v>29</v>
      </c>
      <c r="D183" t="s">
        <v>65</v>
      </c>
      <c r="E183" s="41">
        <v>45600</v>
      </c>
      <c r="F183" s="41">
        <v>45612</v>
      </c>
      <c r="G183">
        <v>9</v>
      </c>
      <c r="H183" s="42">
        <v>421</v>
      </c>
      <c r="I183" t="s">
        <v>21</v>
      </c>
      <c r="J183" t="s">
        <v>43</v>
      </c>
      <c r="K183" t="s">
        <v>23</v>
      </c>
      <c r="L183" s="44" t="str">
        <f t="shared" si="12"/>
        <v>2024</v>
      </c>
      <c r="M183" s="44" t="str">
        <f t="shared" si="13"/>
        <v>Nov</v>
      </c>
      <c r="N183" s="44" t="str">
        <f t="shared" si="14"/>
        <v>Mon</v>
      </c>
      <c r="O183" s="44">
        <f t="shared" si="15"/>
        <v>12</v>
      </c>
      <c r="P183" s="44">
        <f>ROUND(G183*H183*VLOOKUP(D183,Table2[#All],2,FALSE),0)</f>
        <v>2652</v>
      </c>
      <c r="Q183" s="42">
        <f t="shared" si="16"/>
        <v>3789</v>
      </c>
      <c r="R183" s="42">
        <f t="shared" si="17"/>
        <v>1137</v>
      </c>
    </row>
    <row r="184" spans="1:18">
      <c r="A184">
        <v>183</v>
      </c>
      <c r="B184" t="s">
        <v>240</v>
      </c>
      <c r="C184" t="s">
        <v>29</v>
      </c>
      <c r="D184" t="s">
        <v>63</v>
      </c>
      <c r="E184" s="41">
        <v>45555</v>
      </c>
      <c r="F184" s="41">
        <v>45562</v>
      </c>
      <c r="G184">
        <v>3</v>
      </c>
      <c r="H184" s="42">
        <v>345</v>
      </c>
      <c r="I184" t="s">
        <v>21</v>
      </c>
      <c r="J184" t="s">
        <v>43</v>
      </c>
      <c r="K184" t="s">
        <v>56</v>
      </c>
      <c r="L184" s="44" t="str">
        <f t="shared" si="12"/>
        <v>2024</v>
      </c>
      <c r="M184" s="44" t="str">
        <f t="shared" si="13"/>
        <v>Sep</v>
      </c>
      <c r="N184" s="44" t="str">
        <f t="shared" si="14"/>
        <v>Fri</v>
      </c>
      <c r="O184" s="44">
        <f t="shared" si="15"/>
        <v>7</v>
      </c>
      <c r="P184" s="44">
        <f>ROUND(G184*H184*VLOOKUP(D184,Table2[#All],2,FALSE),0)</f>
        <v>725</v>
      </c>
      <c r="Q184" s="42">
        <f t="shared" si="16"/>
        <v>1035</v>
      </c>
      <c r="R184" s="42">
        <f t="shared" si="17"/>
        <v>310</v>
      </c>
    </row>
    <row r="185" spans="1:18">
      <c r="A185">
        <v>184</v>
      </c>
      <c r="B185" t="s">
        <v>241</v>
      </c>
      <c r="C185" t="s">
        <v>33</v>
      </c>
      <c r="D185" t="s">
        <v>81</v>
      </c>
      <c r="E185" s="41">
        <v>45445</v>
      </c>
      <c r="F185" s="41">
        <v>45458</v>
      </c>
      <c r="G185">
        <v>10</v>
      </c>
      <c r="H185" s="42">
        <v>354</v>
      </c>
      <c r="I185" t="s">
        <v>37</v>
      </c>
      <c r="J185" t="s">
        <v>43</v>
      </c>
      <c r="K185" t="s">
        <v>56</v>
      </c>
      <c r="L185" s="44" t="str">
        <f t="shared" si="12"/>
        <v>2024</v>
      </c>
      <c r="M185" s="44" t="str">
        <f t="shared" si="13"/>
        <v>Jun</v>
      </c>
      <c r="N185" s="44" t="str">
        <f t="shared" si="14"/>
        <v>Sun</v>
      </c>
      <c r="O185" s="44">
        <f t="shared" si="15"/>
        <v>13</v>
      </c>
      <c r="P185" s="44">
        <f>ROUND(G185*H185*VLOOKUP(D185,Table2[#All],2,FALSE),0)</f>
        <v>1947</v>
      </c>
      <c r="Q185" s="42">
        <f t="shared" si="16"/>
        <v>3540</v>
      </c>
      <c r="R185" s="42">
        <f t="shared" si="17"/>
        <v>1593</v>
      </c>
    </row>
    <row r="186" spans="1:18">
      <c r="A186">
        <v>185</v>
      </c>
      <c r="B186" t="s">
        <v>242</v>
      </c>
      <c r="C186" t="s">
        <v>19</v>
      </c>
      <c r="D186" t="s">
        <v>36</v>
      </c>
      <c r="E186" s="41">
        <v>45590</v>
      </c>
      <c r="F186" s="41">
        <v>45602</v>
      </c>
      <c r="G186">
        <v>5</v>
      </c>
      <c r="H186" s="42">
        <v>825</v>
      </c>
      <c r="I186" t="s">
        <v>37</v>
      </c>
      <c r="J186" t="s">
        <v>43</v>
      </c>
      <c r="K186" t="s">
        <v>23</v>
      </c>
      <c r="L186" s="44" t="str">
        <f t="shared" si="12"/>
        <v>2024</v>
      </c>
      <c r="M186" s="44" t="str">
        <f t="shared" si="13"/>
        <v>Oct</v>
      </c>
      <c r="N186" s="44" t="str">
        <f t="shared" si="14"/>
        <v>Fri</v>
      </c>
      <c r="O186" s="44">
        <f t="shared" si="15"/>
        <v>12</v>
      </c>
      <c r="P186" s="44">
        <f>ROUND(G186*H186*VLOOKUP(D186,Table2[#All],2,FALSE),0)</f>
        <v>2681</v>
      </c>
      <c r="Q186" s="42">
        <f t="shared" si="16"/>
        <v>4125</v>
      </c>
      <c r="R186" s="42">
        <f t="shared" si="17"/>
        <v>1444</v>
      </c>
    </row>
    <row r="187" spans="1:18">
      <c r="A187">
        <v>186</v>
      </c>
      <c r="B187" t="s">
        <v>243</v>
      </c>
      <c r="C187" t="s">
        <v>33</v>
      </c>
      <c r="D187" t="s">
        <v>34</v>
      </c>
      <c r="E187" s="41">
        <v>45627</v>
      </c>
      <c r="F187" s="41">
        <v>45630</v>
      </c>
      <c r="G187">
        <v>10</v>
      </c>
      <c r="H187" s="42">
        <v>601</v>
      </c>
      <c r="I187" t="s">
        <v>37</v>
      </c>
      <c r="J187" t="s">
        <v>22</v>
      </c>
      <c r="K187" t="s">
        <v>23</v>
      </c>
      <c r="L187" s="44" t="str">
        <f t="shared" si="12"/>
        <v>2024</v>
      </c>
      <c r="M187" s="44" t="str">
        <f t="shared" si="13"/>
        <v>Dec</v>
      </c>
      <c r="N187" s="44" t="str">
        <f t="shared" si="14"/>
        <v>Sun</v>
      </c>
      <c r="O187" s="44">
        <f t="shared" si="15"/>
        <v>3</v>
      </c>
      <c r="P187" s="44">
        <f>ROUND(G187*H187*VLOOKUP(D187,Table2[#All],2,FALSE),0)</f>
        <v>3306</v>
      </c>
      <c r="Q187" s="42">
        <f t="shared" si="16"/>
        <v>6010</v>
      </c>
      <c r="R187" s="42">
        <f t="shared" si="17"/>
        <v>2704</v>
      </c>
    </row>
    <row r="188" spans="1:18">
      <c r="A188">
        <v>187</v>
      </c>
      <c r="B188" t="s">
        <v>244</v>
      </c>
      <c r="C188" t="s">
        <v>33</v>
      </c>
      <c r="D188" t="s">
        <v>111</v>
      </c>
      <c r="E188" s="41">
        <v>45560</v>
      </c>
      <c r="F188" s="41">
        <v>45572</v>
      </c>
      <c r="G188">
        <v>10</v>
      </c>
      <c r="H188" s="42">
        <v>803</v>
      </c>
      <c r="I188" t="s">
        <v>21</v>
      </c>
      <c r="J188" t="s">
        <v>31</v>
      </c>
      <c r="K188" t="s">
        <v>56</v>
      </c>
      <c r="L188" s="44" t="str">
        <f t="shared" si="12"/>
        <v>2024</v>
      </c>
      <c r="M188" s="44" t="str">
        <f t="shared" si="13"/>
        <v>Sep</v>
      </c>
      <c r="N188" s="44" t="str">
        <f t="shared" si="14"/>
        <v>Wed</v>
      </c>
      <c r="O188" s="44">
        <f t="shared" si="15"/>
        <v>12</v>
      </c>
      <c r="P188" s="44">
        <f>ROUND(G188*H188*VLOOKUP(D188,Table2[#All],2,FALSE),0)</f>
        <v>4818</v>
      </c>
      <c r="Q188" s="42">
        <f t="shared" si="16"/>
        <v>8030</v>
      </c>
      <c r="R188" s="42">
        <f t="shared" si="17"/>
        <v>3212</v>
      </c>
    </row>
    <row r="189" spans="1:18">
      <c r="A189">
        <v>188</v>
      </c>
      <c r="B189" t="s">
        <v>245</v>
      </c>
      <c r="C189" t="s">
        <v>19</v>
      </c>
      <c r="D189" t="s">
        <v>69</v>
      </c>
      <c r="E189" s="41">
        <v>45557</v>
      </c>
      <c r="F189" s="41">
        <v>45572</v>
      </c>
      <c r="G189">
        <v>4</v>
      </c>
      <c r="H189" s="42">
        <v>584</v>
      </c>
      <c r="I189" t="s">
        <v>37</v>
      </c>
      <c r="J189" t="s">
        <v>59</v>
      </c>
      <c r="K189" t="s">
        <v>23</v>
      </c>
      <c r="L189" s="44" t="str">
        <f t="shared" si="12"/>
        <v>2024</v>
      </c>
      <c r="M189" s="44" t="str">
        <f t="shared" si="13"/>
        <v>Sep</v>
      </c>
      <c r="N189" s="44" t="str">
        <f t="shared" si="14"/>
        <v>Sun</v>
      </c>
      <c r="O189" s="44">
        <f t="shared" si="15"/>
        <v>15</v>
      </c>
      <c r="P189" s="44">
        <f>ROUND(G189*H189*VLOOKUP(D189,Table2[#All],2,FALSE),0)</f>
        <v>1986</v>
      </c>
      <c r="Q189" s="42">
        <f t="shared" si="16"/>
        <v>2336</v>
      </c>
      <c r="R189" s="42">
        <f t="shared" si="17"/>
        <v>350</v>
      </c>
    </row>
    <row r="190" spans="1:18">
      <c r="A190">
        <v>189</v>
      </c>
      <c r="B190" t="s">
        <v>246</v>
      </c>
      <c r="C190" t="s">
        <v>33</v>
      </c>
      <c r="D190" t="s">
        <v>34</v>
      </c>
      <c r="E190" s="41">
        <v>45380</v>
      </c>
      <c r="F190" s="41">
        <v>45385</v>
      </c>
      <c r="G190">
        <v>8</v>
      </c>
      <c r="H190" s="42">
        <v>944</v>
      </c>
      <c r="I190" t="s">
        <v>37</v>
      </c>
      <c r="J190" t="s">
        <v>43</v>
      </c>
      <c r="K190" t="s">
        <v>27</v>
      </c>
      <c r="L190" s="44" t="str">
        <f t="shared" si="12"/>
        <v>2024</v>
      </c>
      <c r="M190" s="44" t="str">
        <f t="shared" si="13"/>
        <v>Mar</v>
      </c>
      <c r="N190" s="44" t="str">
        <f t="shared" si="14"/>
        <v>Fri</v>
      </c>
      <c r="O190" s="44">
        <f t="shared" si="15"/>
        <v>5</v>
      </c>
      <c r="P190" s="44">
        <f>ROUND(G190*H190*VLOOKUP(D190,Table2[#All],2,FALSE),0)</f>
        <v>4154</v>
      </c>
      <c r="Q190" s="42">
        <f t="shared" si="16"/>
        <v>7552</v>
      </c>
      <c r="R190" s="42">
        <f t="shared" si="17"/>
        <v>3398</v>
      </c>
    </row>
    <row r="191" spans="1:18">
      <c r="A191">
        <v>190</v>
      </c>
      <c r="B191" t="s">
        <v>247</v>
      </c>
      <c r="C191" t="s">
        <v>41</v>
      </c>
      <c r="D191" t="s">
        <v>90</v>
      </c>
      <c r="E191" s="41">
        <v>45604</v>
      </c>
      <c r="F191" s="41">
        <v>45616</v>
      </c>
      <c r="G191">
        <v>8</v>
      </c>
      <c r="H191" s="42">
        <v>206</v>
      </c>
      <c r="I191" t="s">
        <v>37</v>
      </c>
      <c r="J191" t="s">
        <v>22</v>
      </c>
      <c r="K191" t="s">
        <v>39</v>
      </c>
      <c r="L191" s="44" t="str">
        <f t="shared" si="12"/>
        <v>2024</v>
      </c>
      <c r="M191" s="44" t="str">
        <f t="shared" si="13"/>
        <v>Nov</v>
      </c>
      <c r="N191" s="44" t="str">
        <f t="shared" si="14"/>
        <v>Fri</v>
      </c>
      <c r="O191" s="44">
        <f t="shared" si="15"/>
        <v>12</v>
      </c>
      <c r="P191" s="44">
        <f>ROUND(G191*H191*VLOOKUP(D191,Table2[#All],2,FALSE),0)</f>
        <v>1071</v>
      </c>
      <c r="Q191" s="42">
        <f t="shared" si="16"/>
        <v>1648</v>
      </c>
      <c r="R191" s="42">
        <f t="shared" si="17"/>
        <v>577</v>
      </c>
    </row>
    <row r="192" spans="1:18">
      <c r="A192">
        <v>191</v>
      </c>
      <c r="B192" t="s">
        <v>248</v>
      </c>
      <c r="C192" t="s">
        <v>33</v>
      </c>
      <c r="D192" t="s">
        <v>34</v>
      </c>
      <c r="E192" s="41">
        <v>45578</v>
      </c>
      <c r="F192" s="41">
        <v>45586</v>
      </c>
      <c r="G192">
        <v>5</v>
      </c>
      <c r="H192" s="42">
        <v>304</v>
      </c>
      <c r="I192" t="s">
        <v>37</v>
      </c>
      <c r="J192" t="s">
        <v>22</v>
      </c>
      <c r="K192" t="s">
        <v>56</v>
      </c>
      <c r="L192" s="44" t="str">
        <f t="shared" si="12"/>
        <v>2024</v>
      </c>
      <c r="M192" s="44" t="str">
        <f t="shared" si="13"/>
        <v>Oct</v>
      </c>
      <c r="N192" s="44" t="str">
        <f t="shared" si="14"/>
        <v>Sun</v>
      </c>
      <c r="O192" s="44">
        <f t="shared" si="15"/>
        <v>8</v>
      </c>
      <c r="P192" s="44">
        <f>ROUND(G192*H192*VLOOKUP(D192,Table2[#All],2,FALSE),0)</f>
        <v>836</v>
      </c>
      <c r="Q192" s="42">
        <f t="shared" si="16"/>
        <v>1520</v>
      </c>
      <c r="R192" s="42">
        <f t="shared" si="17"/>
        <v>684</v>
      </c>
    </row>
    <row r="193" spans="1:18">
      <c r="A193">
        <v>192</v>
      </c>
      <c r="B193" t="s">
        <v>249</v>
      </c>
      <c r="C193" t="s">
        <v>19</v>
      </c>
      <c r="D193" t="s">
        <v>107</v>
      </c>
      <c r="E193" s="41">
        <v>45657</v>
      </c>
      <c r="F193" s="41">
        <v>45671</v>
      </c>
      <c r="G193">
        <v>2</v>
      </c>
      <c r="H193" s="42">
        <v>364</v>
      </c>
      <c r="I193" t="s">
        <v>37</v>
      </c>
      <c r="J193" t="s">
        <v>38</v>
      </c>
      <c r="K193" t="s">
        <v>39</v>
      </c>
      <c r="L193" s="44" t="str">
        <f t="shared" si="12"/>
        <v>2024</v>
      </c>
      <c r="M193" s="44" t="str">
        <f t="shared" si="13"/>
        <v>Dec</v>
      </c>
      <c r="N193" s="44" t="str">
        <f t="shared" si="14"/>
        <v>Tue</v>
      </c>
      <c r="O193" s="44">
        <f t="shared" si="15"/>
        <v>14</v>
      </c>
      <c r="P193" s="44">
        <f>ROUND(G193*H193*VLOOKUP(D193,Table2[#All],2,FALSE),0)</f>
        <v>510</v>
      </c>
      <c r="Q193" s="42">
        <f t="shared" si="16"/>
        <v>728</v>
      </c>
      <c r="R193" s="42">
        <f t="shared" si="17"/>
        <v>218</v>
      </c>
    </row>
    <row r="194" spans="1:18">
      <c r="A194">
        <v>193</v>
      </c>
      <c r="B194" t="s">
        <v>250</v>
      </c>
      <c r="C194" t="s">
        <v>33</v>
      </c>
      <c r="D194" t="s">
        <v>111</v>
      </c>
      <c r="E194" s="41">
        <v>45395</v>
      </c>
      <c r="F194" s="41">
        <v>45408</v>
      </c>
      <c r="G194">
        <v>9</v>
      </c>
      <c r="H194" s="42">
        <v>287</v>
      </c>
      <c r="I194" t="s">
        <v>21</v>
      </c>
      <c r="J194" t="s">
        <v>43</v>
      </c>
      <c r="K194" t="s">
        <v>27</v>
      </c>
      <c r="L194" s="44" t="str">
        <f t="shared" ref="L194:L257" si="18">TEXT(E194,"YYYY")</f>
        <v>2024</v>
      </c>
      <c r="M194" s="44" t="str">
        <f t="shared" ref="M194:M257" si="19">TEXT(E194,"mmm")</f>
        <v>Apr</v>
      </c>
      <c r="N194" s="44" t="str">
        <f t="shared" ref="N194:N257" si="20">TEXT(E194,"ddd")</f>
        <v>Sat</v>
      </c>
      <c r="O194" s="44">
        <f t="shared" ref="O194:O257" si="21">DATEDIF(E194,F194,"d")</f>
        <v>13</v>
      </c>
      <c r="P194" s="44">
        <f>ROUND(G194*H194*VLOOKUP(D194,Table2[#All],2,FALSE),0)</f>
        <v>1550</v>
      </c>
      <c r="Q194" s="42">
        <f t="shared" ref="Q194:Q257" si="22">G194*H194</f>
        <v>2583</v>
      </c>
      <c r="R194" s="42">
        <f t="shared" ref="R194:R257" si="23">Q194-P194</f>
        <v>1033</v>
      </c>
    </row>
    <row r="195" spans="1:18">
      <c r="A195">
        <v>194</v>
      </c>
      <c r="B195" t="s">
        <v>251</v>
      </c>
      <c r="C195" t="s">
        <v>19</v>
      </c>
      <c r="D195" t="s">
        <v>46</v>
      </c>
      <c r="E195" s="41">
        <v>45592</v>
      </c>
      <c r="F195" s="41">
        <v>45599</v>
      </c>
      <c r="G195">
        <v>4</v>
      </c>
      <c r="H195" s="42">
        <v>258</v>
      </c>
      <c r="I195" t="s">
        <v>21</v>
      </c>
      <c r="J195" t="s">
        <v>22</v>
      </c>
      <c r="K195" t="s">
        <v>27</v>
      </c>
      <c r="L195" s="44" t="str">
        <f t="shared" si="18"/>
        <v>2024</v>
      </c>
      <c r="M195" s="44" t="str">
        <f t="shared" si="19"/>
        <v>Oct</v>
      </c>
      <c r="N195" s="44" t="str">
        <f t="shared" si="20"/>
        <v>Sun</v>
      </c>
      <c r="O195" s="44">
        <f t="shared" si="21"/>
        <v>7</v>
      </c>
      <c r="P195" s="44">
        <f>ROUND(G195*H195*VLOOKUP(D195,Table2[#All],2,FALSE),0)</f>
        <v>826</v>
      </c>
      <c r="Q195" s="42">
        <f t="shared" si="22"/>
        <v>1032</v>
      </c>
      <c r="R195" s="42">
        <f t="shared" si="23"/>
        <v>206</v>
      </c>
    </row>
    <row r="196" spans="1:18">
      <c r="A196">
        <v>195</v>
      </c>
      <c r="B196" t="s">
        <v>252</v>
      </c>
      <c r="C196" t="s">
        <v>29</v>
      </c>
      <c r="D196" t="s">
        <v>50</v>
      </c>
      <c r="E196" s="41">
        <v>45343</v>
      </c>
      <c r="F196" s="41">
        <v>45357</v>
      </c>
      <c r="G196">
        <v>7</v>
      </c>
      <c r="H196" s="42">
        <v>348</v>
      </c>
      <c r="I196" t="s">
        <v>21</v>
      </c>
      <c r="J196" t="s">
        <v>43</v>
      </c>
      <c r="K196" t="s">
        <v>27</v>
      </c>
      <c r="L196" s="44" t="str">
        <f t="shared" si="18"/>
        <v>2024</v>
      </c>
      <c r="M196" s="44" t="str">
        <f t="shared" si="19"/>
        <v>Feb</v>
      </c>
      <c r="N196" s="44" t="str">
        <f t="shared" si="20"/>
        <v>Wed</v>
      </c>
      <c r="O196" s="44">
        <f t="shared" si="21"/>
        <v>14</v>
      </c>
      <c r="P196" s="44">
        <f>ROUND(G196*H196*VLOOKUP(D196,Table2[#All],2,FALSE),0)</f>
        <v>1583</v>
      </c>
      <c r="Q196" s="42">
        <f t="shared" si="22"/>
        <v>2436</v>
      </c>
      <c r="R196" s="42">
        <f t="shared" si="23"/>
        <v>853</v>
      </c>
    </row>
    <row r="197" spans="1:18">
      <c r="A197">
        <v>196</v>
      </c>
      <c r="B197" t="s">
        <v>253</v>
      </c>
      <c r="C197" t="s">
        <v>29</v>
      </c>
      <c r="D197" t="s">
        <v>94</v>
      </c>
      <c r="E197" s="41">
        <v>45456</v>
      </c>
      <c r="F197" s="41">
        <v>45460</v>
      </c>
      <c r="G197">
        <v>5</v>
      </c>
      <c r="H197" s="42">
        <v>671</v>
      </c>
      <c r="I197" t="s">
        <v>37</v>
      </c>
      <c r="J197" t="s">
        <v>22</v>
      </c>
      <c r="K197" t="s">
        <v>23</v>
      </c>
      <c r="L197" s="44" t="str">
        <f t="shared" si="18"/>
        <v>2024</v>
      </c>
      <c r="M197" s="44" t="str">
        <f t="shared" si="19"/>
        <v>Jun</v>
      </c>
      <c r="N197" s="44" t="str">
        <f t="shared" si="20"/>
        <v>Thu</v>
      </c>
      <c r="O197" s="44">
        <f t="shared" si="21"/>
        <v>4</v>
      </c>
      <c r="P197" s="44">
        <f>ROUND(G197*H197*VLOOKUP(D197,Table2[#All],2,FALSE),0)</f>
        <v>2684</v>
      </c>
      <c r="Q197" s="42">
        <f t="shared" si="22"/>
        <v>3355</v>
      </c>
      <c r="R197" s="42">
        <f t="shared" si="23"/>
        <v>671</v>
      </c>
    </row>
    <row r="198" spans="1:18">
      <c r="A198">
        <v>197</v>
      </c>
      <c r="B198" t="s">
        <v>254</v>
      </c>
      <c r="C198" t="s">
        <v>25</v>
      </c>
      <c r="D198" t="s">
        <v>75</v>
      </c>
      <c r="E198" s="41">
        <v>45565</v>
      </c>
      <c r="F198" s="41">
        <v>45571</v>
      </c>
      <c r="G198">
        <v>1</v>
      </c>
      <c r="H198" s="42">
        <v>945</v>
      </c>
      <c r="I198" t="s">
        <v>21</v>
      </c>
      <c r="J198" t="s">
        <v>22</v>
      </c>
      <c r="K198" t="s">
        <v>56</v>
      </c>
      <c r="L198" s="44" t="str">
        <f t="shared" si="18"/>
        <v>2024</v>
      </c>
      <c r="M198" s="44" t="str">
        <f t="shared" si="19"/>
        <v>Sep</v>
      </c>
      <c r="N198" s="44" t="str">
        <f t="shared" si="20"/>
        <v>Mon</v>
      </c>
      <c r="O198" s="44">
        <f t="shared" si="21"/>
        <v>6</v>
      </c>
      <c r="P198" s="44">
        <f>ROUND(G198*H198*VLOOKUP(D198,Table2[#All],2,FALSE),0)</f>
        <v>473</v>
      </c>
      <c r="Q198" s="42">
        <f t="shared" si="22"/>
        <v>945</v>
      </c>
      <c r="R198" s="42">
        <f t="shared" si="23"/>
        <v>472</v>
      </c>
    </row>
    <row r="199" spans="1:18">
      <c r="A199">
        <v>198</v>
      </c>
      <c r="B199" t="s">
        <v>255</v>
      </c>
      <c r="C199" t="s">
        <v>19</v>
      </c>
      <c r="D199" t="s">
        <v>36</v>
      </c>
      <c r="E199" s="41">
        <v>45545</v>
      </c>
      <c r="F199" s="41">
        <v>45556</v>
      </c>
      <c r="G199">
        <v>3</v>
      </c>
      <c r="H199" s="42">
        <v>969</v>
      </c>
      <c r="I199" t="s">
        <v>21</v>
      </c>
      <c r="J199" t="s">
        <v>43</v>
      </c>
      <c r="K199" t="s">
        <v>39</v>
      </c>
      <c r="L199" s="44" t="str">
        <f t="shared" si="18"/>
        <v>2024</v>
      </c>
      <c r="M199" s="44" t="str">
        <f t="shared" si="19"/>
        <v>Sep</v>
      </c>
      <c r="N199" s="44" t="str">
        <f t="shared" si="20"/>
        <v>Tue</v>
      </c>
      <c r="O199" s="44">
        <f t="shared" si="21"/>
        <v>11</v>
      </c>
      <c r="P199" s="44">
        <f>ROUND(G199*H199*VLOOKUP(D199,Table2[#All],2,FALSE),0)</f>
        <v>1890</v>
      </c>
      <c r="Q199" s="42">
        <f t="shared" si="22"/>
        <v>2907</v>
      </c>
      <c r="R199" s="42">
        <f t="shared" si="23"/>
        <v>1017</v>
      </c>
    </row>
    <row r="200" spans="1:18">
      <c r="A200">
        <v>199</v>
      </c>
      <c r="B200" t="s">
        <v>256</v>
      </c>
      <c r="C200" t="s">
        <v>29</v>
      </c>
      <c r="D200" t="s">
        <v>50</v>
      </c>
      <c r="E200" s="41">
        <v>45461</v>
      </c>
      <c r="F200" s="41">
        <v>45467</v>
      </c>
      <c r="G200">
        <v>3</v>
      </c>
      <c r="H200" s="42">
        <v>758</v>
      </c>
      <c r="I200" t="s">
        <v>37</v>
      </c>
      <c r="J200" t="s">
        <v>38</v>
      </c>
      <c r="K200" t="s">
        <v>39</v>
      </c>
      <c r="L200" s="44" t="str">
        <f t="shared" si="18"/>
        <v>2024</v>
      </c>
      <c r="M200" s="44" t="str">
        <f t="shared" si="19"/>
        <v>Jun</v>
      </c>
      <c r="N200" s="44" t="str">
        <f t="shared" si="20"/>
        <v>Tue</v>
      </c>
      <c r="O200" s="44">
        <f t="shared" si="21"/>
        <v>6</v>
      </c>
      <c r="P200" s="44">
        <f>ROUND(G200*H200*VLOOKUP(D200,Table2[#All],2,FALSE),0)</f>
        <v>1478</v>
      </c>
      <c r="Q200" s="42">
        <f t="shared" si="22"/>
        <v>2274</v>
      </c>
      <c r="R200" s="42">
        <f t="shared" si="23"/>
        <v>796</v>
      </c>
    </row>
    <row r="201" spans="1:18">
      <c r="A201">
        <v>200</v>
      </c>
      <c r="B201" t="s">
        <v>257</v>
      </c>
      <c r="C201" t="s">
        <v>29</v>
      </c>
      <c r="D201" t="s">
        <v>50</v>
      </c>
      <c r="E201" s="41">
        <v>45464</v>
      </c>
      <c r="F201" s="41">
        <v>45468</v>
      </c>
      <c r="G201">
        <v>5</v>
      </c>
      <c r="H201" s="42">
        <v>591</v>
      </c>
      <c r="I201" t="s">
        <v>21</v>
      </c>
      <c r="J201" t="s">
        <v>43</v>
      </c>
      <c r="K201" t="s">
        <v>23</v>
      </c>
      <c r="L201" s="44" t="str">
        <f t="shared" si="18"/>
        <v>2024</v>
      </c>
      <c r="M201" s="44" t="str">
        <f t="shared" si="19"/>
        <v>Jun</v>
      </c>
      <c r="N201" s="44" t="str">
        <f t="shared" si="20"/>
        <v>Fri</v>
      </c>
      <c r="O201" s="44">
        <f t="shared" si="21"/>
        <v>4</v>
      </c>
      <c r="P201" s="44">
        <f>ROUND(G201*H201*VLOOKUP(D201,Table2[#All],2,FALSE),0)</f>
        <v>1921</v>
      </c>
      <c r="Q201" s="42">
        <f t="shared" si="22"/>
        <v>2955</v>
      </c>
      <c r="R201" s="42">
        <f t="shared" si="23"/>
        <v>1034</v>
      </c>
    </row>
    <row r="202" spans="1:18">
      <c r="A202">
        <v>201</v>
      </c>
      <c r="B202" t="s">
        <v>258</v>
      </c>
      <c r="C202" t="s">
        <v>25</v>
      </c>
      <c r="D202" t="s">
        <v>54</v>
      </c>
      <c r="E202" s="41">
        <v>45510</v>
      </c>
      <c r="F202" s="41">
        <v>45522</v>
      </c>
      <c r="G202">
        <v>9</v>
      </c>
      <c r="H202" s="42">
        <v>345</v>
      </c>
      <c r="I202" t="s">
        <v>37</v>
      </c>
      <c r="J202" t="s">
        <v>22</v>
      </c>
      <c r="K202" t="s">
        <v>56</v>
      </c>
      <c r="L202" s="44" t="str">
        <f t="shared" si="18"/>
        <v>2024</v>
      </c>
      <c r="M202" s="44" t="str">
        <f t="shared" si="19"/>
        <v>Aug</v>
      </c>
      <c r="N202" s="44" t="str">
        <f t="shared" si="20"/>
        <v>Tue</v>
      </c>
      <c r="O202" s="44">
        <f t="shared" si="21"/>
        <v>12</v>
      </c>
      <c r="P202" s="44">
        <f>ROUND(G202*H202*VLOOKUP(D202,Table2[#All],2,FALSE),0)</f>
        <v>1863</v>
      </c>
      <c r="Q202" s="42">
        <f t="shared" si="22"/>
        <v>3105</v>
      </c>
      <c r="R202" s="42">
        <f t="shared" si="23"/>
        <v>1242</v>
      </c>
    </row>
    <row r="203" spans="1:18">
      <c r="A203">
        <v>202</v>
      </c>
      <c r="B203" t="s">
        <v>259</v>
      </c>
      <c r="C203" t="s">
        <v>33</v>
      </c>
      <c r="D203" t="s">
        <v>111</v>
      </c>
      <c r="E203" s="41">
        <v>45520</v>
      </c>
      <c r="F203" s="41">
        <v>45533</v>
      </c>
      <c r="G203">
        <v>5</v>
      </c>
      <c r="H203" s="42">
        <v>986</v>
      </c>
      <c r="I203" t="s">
        <v>37</v>
      </c>
      <c r="J203" t="s">
        <v>59</v>
      </c>
      <c r="K203" t="s">
        <v>23</v>
      </c>
      <c r="L203" s="44" t="str">
        <f t="shared" si="18"/>
        <v>2024</v>
      </c>
      <c r="M203" s="44" t="str">
        <f t="shared" si="19"/>
        <v>Aug</v>
      </c>
      <c r="N203" s="44" t="str">
        <f t="shared" si="20"/>
        <v>Fri</v>
      </c>
      <c r="O203" s="44">
        <f t="shared" si="21"/>
        <v>13</v>
      </c>
      <c r="P203" s="44">
        <f>ROUND(G203*H203*VLOOKUP(D203,Table2[#All],2,FALSE),0)</f>
        <v>2958</v>
      </c>
      <c r="Q203" s="42">
        <f t="shared" si="22"/>
        <v>4930</v>
      </c>
      <c r="R203" s="42">
        <f t="shared" si="23"/>
        <v>1972</v>
      </c>
    </row>
    <row r="204" spans="1:18">
      <c r="A204">
        <v>203</v>
      </c>
      <c r="B204" t="s">
        <v>260</v>
      </c>
      <c r="C204" t="s">
        <v>25</v>
      </c>
      <c r="D204" t="s">
        <v>26</v>
      </c>
      <c r="E204" s="41">
        <v>45425</v>
      </c>
      <c r="F204" s="41">
        <v>45432</v>
      </c>
      <c r="G204">
        <v>6</v>
      </c>
      <c r="H204" s="42">
        <v>719</v>
      </c>
      <c r="I204" t="s">
        <v>37</v>
      </c>
      <c r="J204" t="s">
        <v>22</v>
      </c>
      <c r="K204" t="s">
        <v>56</v>
      </c>
      <c r="L204" s="44" t="str">
        <f t="shared" si="18"/>
        <v>2024</v>
      </c>
      <c r="M204" s="44" t="str">
        <f t="shared" si="19"/>
        <v>May</v>
      </c>
      <c r="N204" s="44" t="str">
        <f t="shared" si="20"/>
        <v>Mon</v>
      </c>
      <c r="O204" s="44">
        <f t="shared" si="21"/>
        <v>7</v>
      </c>
      <c r="P204" s="44">
        <f>ROUND(G204*H204*VLOOKUP(D204,Table2[#All],2,FALSE),0)</f>
        <v>2157</v>
      </c>
      <c r="Q204" s="42">
        <f t="shared" si="22"/>
        <v>4314</v>
      </c>
      <c r="R204" s="42">
        <f t="shared" si="23"/>
        <v>2157</v>
      </c>
    </row>
    <row r="205" spans="1:18">
      <c r="A205">
        <v>204</v>
      </c>
      <c r="B205" t="s">
        <v>261</v>
      </c>
      <c r="C205" t="s">
        <v>19</v>
      </c>
      <c r="D205" t="s">
        <v>36</v>
      </c>
      <c r="E205" s="41">
        <v>45449</v>
      </c>
      <c r="F205" s="41">
        <v>45461</v>
      </c>
      <c r="G205">
        <v>3</v>
      </c>
      <c r="H205" s="42">
        <v>425</v>
      </c>
      <c r="I205" t="s">
        <v>37</v>
      </c>
      <c r="J205" t="s">
        <v>43</v>
      </c>
      <c r="K205" t="s">
        <v>56</v>
      </c>
      <c r="L205" s="44" t="str">
        <f t="shared" si="18"/>
        <v>2024</v>
      </c>
      <c r="M205" s="44" t="str">
        <f t="shared" si="19"/>
        <v>Jun</v>
      </c>
      <c r="N205" s="44" t="str">
        <f t="shared" si="20"/>
        <v>Thu</v>
      </c>
      <c r="O205" s="44">
        <f t="shared" si="21"/>
        <v>12</v>
      </c>
      <c r="P205" s="44">
        <f>ROUND(G205*H205*VLOOKUP(D205,Table2[#All],2,FALSE),0)</f>
        <v>829</v>
      </c>
      <c r="Q205" s="42">
        <f t="shared" si="22"/>
        <v>1275</v>
      </c>
      <c r="R205" s="42">
        <f t="shared" si="23"/>
        <v>446</v>
      </c>
    </row>
    <row r="206" spans="1:18">
      <c r="A206">
        <v>205</v>
      </c>
      <c r="B206" t="s">
        <v>262</v>
      </c>
      <c r="C206" t="s">
        <v>41</v>
      </c>
      <c r="D206" t="s">
        <v>87</v>
      </c>
      <c r="E206" s="41">
        <v>45619</v>
      </c>
      <c r="F206" s="41">
        <v>45625</v>
      </c>
      <c r="G206">
        <v>5</v>
      </c>
      <c r="H206" s="42">
        <v>386</v>
      </c>
      <c r="I206" t="s">
        <v>21</v>
      </c>
      <c r="J206" t="s">
        <v>43</v>
      </c>
      <c r="K206" t="s">
        <v>56</v>
      </c>
      <c r="L206" s="44" t="str">
        <f t="shared" si="18"/>
        <v>2024</v>
      </c>
      <c r="M206" s="44" t="str">
        <f t="shared" si="19"/>
        <v>Nov</v>
      </c>
      <c r="N206" s="44" t="str">
        <f t="shared" si="20"/>
        <v>Sat</v>
      </c>
      <c r="O206" s="44">
        <f t="shared" si="21"/>
        <v>6</v>
      </c>
      <c r="P206" s="44">
        <f>ROUND(G206*H206*VLOOKUP(D206,Table2[#All],2,FALSE),0)</f>
        <v>1448</v>
      </c>
      <c r="Q206" s="42">
        <f t="shared" si="22"/>
        <v>1930</v>
      </c>
      <c r="R206" s="42">
        <f t="shared" si="23"/>
        <v>482</v>
      </c>
    </row>
    <row r="207" spans="1:18">
      <c r="A207">
        <v>206</v>
      </c>
      <c r="B207" t="s">
        <v>263</v>
      </c>
      <c r="C207" t="s">
        <v>25</v>
      </c>
      <c r="D207" t="s">
        <v>54</v>
      </c>
      <c r="E207" s="41">
        <v>45567</v>
      </c>
      <c r="F207" s="41">
        <v>45574</v>
      </c>
      <c r="G207">
        <v>4</v>
      </c>
      <c r="H207" s="42">
        <v>790</v>
      </c>
      <c r="I207" t="s">
        <v>21</v>
      </c>
      <c r="J207" t="s">
        <v>22</v>
      </c>
      <c r="K207" t="s">
        <v>27</v>
      </c>
      <c r="L207" s="44" t="str">
        <f t="shared" si="18"/>
        <v>2024</v>
      </c>
      <c r="M207" s="44" t="str">
        <f t="shared" si="19"/>
        <v>Oct</v>
      </c>
      <c r="N207" s="44" t="str">
        <f t="shared" si="20"/>
        <v>Wed</v>
      </c>
      <c r="O207" s="44">
        <f t="shared" si="21"/>
        <v>7</v>
      </c>
      <c r="P207" s="44">
        <f>ROUND(G207*H207*VLOOKUP(D207,Table2[#All],2,FALSE),0)</f>
        <v>1896</v>
      </c>
      <c r="Q207" s="42">
        <f t="shared" si="22"/>
        <v>3160</v>
      </c>
      <c r="R207" s="42">
        <f t="shared" si="23"/>
        <v>1264</v>
      </c>
    </row>
    <row r="208" spans="1:18">
      <c r="A208">
        <v>207</v>
      </c>
      <c r="B208" t="s">
        <v>264</v>
      </c>
      <c r="C208" t="s">
        <v>25</v>
      </c>
      <c r="D208" t="s">
        <v>54</v>
      </c>
      <c r="E208" s="41">
        <v>45562</v>
      </c>
      <c r="F208" s="41">
        <v>45572</v>
      </c>
      <c r="G208">
        <v>6</v>
      </c>
      <c r="H208" s="42">
        <v>89</v>
      </c>
      <c r="I208" t="s">
        <v>21</v>
      </c>
      <c r="J208" t="s">
        <v>43</v>
      </c>
      <c r="K208" t="s">
        <v>27</v>
      </c>
      <c r="L208" s="44" t="str">
        <f t="shared" si="18"/>
        <v>2024</v>
      </c>
      <c r="M208" s="44" t="str">
        <f t="shared" si="19"/>
        <v>Sep</v>
      </c>
      <c r="N208" s="44" t="str">
        <f t="shared" si="20"/>
        <v>Fri</v>
      </c>
      <c r="O208" s="44">
        <f t="shared" si="21"/>
        <v>10</v>
      </c>
      <c r="P208" s="44">
        <f>ROUND(G208*H208*VLOOKUP(D208,Table2[#All],2,FALSE),0)</f>
        <v>320</v>
      </c>
      <c r="Q208" s="42">
        <f t="shared" si="22"/>
        <v>534</v>
      </c>
      <c r="R208" s="42">
        <f t="shared" si="23"/>
        <v>214</v>
      </c>
    </row>
    <row r="209" spans="1:18">
      <c r="A209">
        <v>208</v>
      </c>
      <c r="B209" t="s">
        <v>265</v>
      </c>
      <c r="C209" t="s">
        <v>25</v>
      </c>
      <c r="D209" t="s">
        <v>54</v>
      </c>
      <c r="E209" s="41">
        <v>45351</v>
      </c>
      <c r="F209" s="41">
        <v>45359</v>
      </c>
      <c r="G209">
        <v>4</v>
      </c>
      <c r="H209" s="42">
        <v>744</v>
      </c>
      <c r="I209" t="s">
        <v>21</v>
      </c>
      <c r="J209" t="s">
        <v>43</v>
      </c>
      <c r="K209" t="s">
        <v>27</v>
      </c>
      <c r="L209" s="44" t="str">
        <f t="shared" si="18"/>
        <v>2024</v>
      </c>
      <c r="M209" s="44" t="str">
        <f t="shared" si="19"/>
        <v>Feb</v>
      </c>
      <c r="N209" s="44" t="str">
        <f t="shared" si="20"/>
        <v>Thu</v>
      </c>
      <c r="O209" s="44">
        <f t="shared" si="21"/>
        <v>8</v>
      </c>
      <c r="P209" s="44">
        <f>ROUND(G209*H209*VLOOKUP(D209,Table2[#All],2,FALSE),0)</f>
        <v>1786</v>
      </c>
      <c r="Q209" s="42">
        <f t="shared" si="22"/>
        <v>2976</v>
      </c>
      <c r="R209" s="42">
        <f t="shared" si="23"/>
        <v>1190</v>
      </c>
    </row>
    <row r="210" spans="1:18">
      <c r="A210">
        <v>209</v>
      </c>
      <c r="B210" t="s">
        <v>266</v>
      </c>
      <c r="C210" t="s">
        <v>25</v>
      </c>
      <c r="D210" t="s">
        <v>26</v>
      </c>
      <c r="E210" s="41">
        <v>45578</v>
      </c>
      <c r="F210" s="41">
        <v>45590</v>
      </c>
      <c r="G210">
        <v>8</v>
      </c>
      <c r="H210" s="42">
        <v>698</v>
      </c>
      <c r="I210" t="s">
        <v>37</v>
      </c>
      <c r="J210" t="s">
        <v>31</v>
      </c>
      <c r="K210" t="s">
        <v>56</v>
      </c>
      <c r="L210" s="44" t="str">
        <f t="shared" si="18"/>
        <v>2024</v>
      </c>
      <c r="M210" s="44" t="str">
        <f t="shared" si="19"/>
        <v>Oct</v>
      </c>
      <c r="N210" s="44" t="str">
        <f t="shared" si="20"/>
        <v>Sun</v>
      </c>
      <c r="O210" s="44">
        <f t="shared" si="21"/>
        <v>12</v>
      </c>
      <c r="P210" s="44">
        <f>ROUND(G210*H210*VLOOKUP(D210,Table2[#All],2,FALSE),0)</f>
        <v>2792</v>
      </c>
      <c r="Q210" s="42">
        <f t="shared" si="22"/>
        <v>5584</v>
      </c>
      <c r="R210" s="42">
        <f t="shared" si="23"/>
        <v>2792</v>
      </c>
    </row>
    <row r="211" spans="1:18">
      <c r="A211">
        <v>210</v>
      </c>
      <c r="B211" t="s">
        <v>267</v>
      </c>
      <c r="C211" t="s">
        <v>19</v>
      </c>
      <c r="D211" t="s">
        <v>36</v>
      </c>
      <c r="E211" s="41">
        <v>45422</v>
      </c>
      <c r="F211" s="41">
        <v>45425</v>
      </c>
      <c r="G211">
        <v>1</v>
      </c>
      <c r="H211" s="42">
        <v>773</v>
      </c>
      <c r="I211" t="s">
        <v>21</v>
      </c>
      <c r="J211" t="s">
        <v>22</v>
      </c>
      <c r="K211" t="s">
        <v>56</v>
      </c>
      <c r="L211" s="44" t="str">
        <f t="shared" si="18"/>
        <v>2024</v>
      </c>
      <c r="M211" s="44" t="str">
        <f t="shared" si="19"/>
        <v>May</v>
      </c>
      <c r="N211" s="44" t="str">
        <f t="shared" si="20"/>
        <v>Fri</v>
      </c>
      <c r="O211" s="44">
        <f t="shared" si="21"/>
        <v>3</v>
      </c>
      <c r="P211" s="44">
        <f>ROUND(G211*H211*VLOOKUP(D211,Table2[#All],2,FALSE),0)</f>
        <v>502</v>
      </c>
      <c r="Q211" s="42">
        <f t="shared" si="22"/>
        <v>773</v>
      </c>
      <c r="R211" s="42">
        <f t="shared" si="23"/>
        <v>271</v>
      </c>
    </row>
    <row r="212" spans="1:18">
      <c r="A212">
        <v>211</v>
      </c>
      <c r="B212" t="s">
        <v>268</v>
      </c>
      <c r="C212" t="s">
        <v>33</v>
      </c>
      <c r="D212" t="s">
        <v>48</v>
      </c>
      <c r="E212" s="41">
        <v>45485</v>
      </c>
      <c r="F212" s="41">
        <v>45490</v>
      </c>
      <c r="G212">
        <v>7</v>
      </c>
      <c r="H212" s="42">
        <v>92</v>
      </c>
      <c r="I212" t="s">
        <v>21</v>
      </c>
      <c r="J212" t="s">
        <v>43</v>
      </c>
      <c r="K212" t="s">
        <v>23</v>
      </c>
      <c r="L212" s="44" t="str">
        <f t="shared" si="18"/>
        <v>2024</v>
      </c>
      <c r="M212" s="44" t="str">
        <f t="shared" si="19"/>
        <v>Jul</v>
      </c>
      <c r="N212" s="44" t="str">
        <f t="shared" si="20"/>
        <v>Fri</v>
      </c>
      <c r="O212" s="44">
        <f t="shared" si="21"/>
        <v>5</v>
      </c>
      <c r="P212" s="44">
        <f>ROUND(G212*H212*VLOOKUP(D212,Table2[#All],2,FALSE),0)</f>
        <v>322</v>
      </c>
      <c r="Q212" s="42">
        <f t="shared" si="22"/>
        <v>644</v>
      </c>
      <c r="R212" s="42">
        <f t="shared" si="23"/>
        <v>322</v>
      </c>
    </row>
    <row r="213" spans="1:18">
      <c r="A213">
        <v>212</v>
      </c>
      <c r="B213" t="s">
        <v>269</v>
      </c>
      <c r="C213" t="s">
        <v>41</v>
      </c>
      <c r="D213" t="s">
        <v>87</v>
      </c>
      <c r="E213" s="41">
        <v>45383</v>
      </c>
      <c r="F213" s="41">
        <v>45394</v>
      </c>
      <c r="G213">
        <v>9</v>
      </c>
      <c r="H213" s="42">
        <v>412</v>
      </c>
      <c r="I213" t="s">
        <v>37</v>
      </c>
      <c r="J213" t="s">
        <v>43</v>
      </c>
      <c r="K213" t="s">
        <v>27</v>
      </c>
      <c r="L213" s="44" t="str">
        <f t="shared" si="18"/>
        <v>2024</v>
      </c>
      <c r="M213" s="44" t="str">
        <f t="shared" si="19"/>
        <v>Apr</v>
      </c>
      <c r="N213" s="44" t="str">
        <f t="shared" si="20"/>
        <v>Mon</v>
      </c>
      <c r="O213" s="44">
        <f t="shared" si="21"/>
        <v>11</v>
      </c>
      <c r="P213" s="44">
        <f>ROUND(G213*H213*VLOOKUP(D213,Table2[#All],2,FALSE),0)</f>
        <v>2781</v>
      </c>
      <c r="Q213" s="42">
        <f t="shared" si="22"/>
        <v>3708</v>
      </c>
      <c r="R213" s="42">
        <f t="shared" si="23"/>
        <v>927</v>
      </c>
    </row>
    <row r="214" spans="1:18">
      <c r="A214">
        <v>213</v>
      </c>
      <c r="B214" t="s">
        <v>270</v>
      </c>
      <c r="C214" t="s">
        <v>29</v>
      </c>
      <c r="D214" t="s">
        <v>50</v>
      </c>
      <c r="E214" s="41">
        <v>45308</v>
      </c>
      <c r="F214" s="41">
        <v>45318</v>
      </c>
      <c r="G214">
        <v>7</v>
      </c>
      <c r="H214" s="42">
        <v>639</v>
      </c>
      <c r="I214" t="s">
        <v>21</v>
      </c>
      <c r="J214" t="s">
        <v>31</v>
      </c>
      <c r="K214" t="s">
        <v>27</v>
      </c>
      <c r="L214" s="44" t="str">
        <f t="shared" si="18"/>
        <v>2024</v>
      </c>
      <c r="M214" s="44" t="str">
        <f t="shared" si="19"/>
        <v>Jan</v>
      </c>
      <c r="N214" s="44" t="str">
        <f t="shared" si="20"/>
        <v>Wed</v>
      </c>
      <c r="O214" s="44">
        <f t="shared" si="21"/>
        <v>10</v>
      </c>
      <c r="P214" s="44">
        <f>ROUND(G214*H214*VLOOKUP(D214,Table2[#All],2,FALSE),0)</f>
        <v>2907</v>
      </c>
      <c r="Q214" s="42">
        <f t="shared" si="22"/>
        <v>4473</v>
      </c>
      <c r="R214" s="42">
        <f t="shared" si="23"/>
        <v>1566</v>
      </c>
    </row>
    <row r="215" spans="1:18">
      <c r="A215">
        <v>214</v>
      </c>
      <c r="B215" t="s">
        <v>271</v>
      </c>
      <c r="C215" t="s">
        <v>29</v>
      </c>
      <c r="D215" t="s">
        <v>50</v>
      </c>
      <c r="E215" s="41">
        <v>45343</v>
      </c>
      <c r="F215" s="41">
        <v>45356</v>
      </c>
      <c r="G215">
        <v>10</v>
      </c>
      <c r="H215" s="42">
        <v>44</v>
      </c>
      <c r="I215" t="s">
        <v>37</v>
      </c>
      <c r="J215" t="s">
        <v>38</v>
      </c>
      <c r="K215" t="s">
        <v>39</v>
      </c>
      <c r="L215" s="44" t="str">
        <f t="shared" si="18"/>
        <v>2024</v>
      </c>
      <c r="M215" s="44" t="str">
        <f t="shared" si="19"/>
        <v>Feb</v>
      </c>
      <c r="N215" s="44" t="str">
        <f t="shared" si="20"/>
        <v>Wed</v>
      </c>
      <c r="O215" s="44">
        <f t="shared" si="21"/>
        <v>13</v>
      </c>
      <c r="P215" s="44">
        <f>ROUND(G215*H215*VLOOKUP(D215,Table2[#All],2,FALSE),0)</f>
        <v>286</v>
      </c>
      <c r="Q215" s="42">
        <f t="shared" si="22"/>
        <v>440</v>
      </c>
      <c r="R215" s="42">
        <f t="shared" si="23"/>
        <v>154</v>
      </c>
    </row>
    <row r="216" spans="1:18">
      <c r="A216">
        <v>215</v>
      </c>
      <c r="B216" t="s">
        <v>272</v>
      </c>
      <c r="C216" t="s">
        <v>19</v>
      </c>
      <c r="D216" t="s">
        <v>69</v>
      </c>
      <c r="E216" s="41">
        <v>45314</v>
      </c>
      <c r="F216" s="41">
        <v>45327</v>
      </c>
      <c r="G216">
        <v>7</v>
      </c>
      <c r="H216" s="42">
        <v>459</v>
      </c>
      <c r="I216" t="s">
        <v>21</v>
      </c>
      <c r="J216" t="s">
        <v>22</v>
      </c>
      <c r="K216" t="s">
        <v>27</v>
      </c>
      <c r="L216" s="44" t="str">
        <f t="shared" si="18"/>
        <v>2024</v>
      </c>
      <c r="M216" s="44" t="str">
        <f t="shared" si="19"/>
        <v>Jan</v>
      </c>
      <c r="N216" s="44" t="str">
        <f t="shared" si="20"/>
        <v>Tue</v>
      </c>
      <c r="O216" s="44">
        <f t="shared" si="21"/>
        <v>13</v>
      </c>
      <c r="P216" s="44">
        <f>ROUND(G216*H216*VLOOKUP(D216,Table2[#All],2,FALSE),0)</f>
        <v>2731</v>
      </c>
      <c r="Q216" s="42">
        <f t="shared" si="22"/>
        <v>3213</v>
      </c>
      <c r="R216" s="42">
        <f t="shared" si="23"/>
        <v>482</v>
      </c>
    </row>
    <row r="217" spans="1:18">
      <c r="A217">
        <v>216</v>
      </c>
      <c r="B217" t="s">
        <v>273</v>
      </c>
      <c r="C217" t="s">
        <v>25</v>
      </c>
      <c r="D217" t="s">
        <v>71</v>
      </c>
      <c r="E217" s="41">
        <v>45636</v>
      </c>
      <c r="F217" s="41">
        <v>45645</v>
      </c>
      <c r="G217">
        <v>6</v>
      </c>
      <c r="H217" s="42">
        <v>252</v>
      </c>
      <c r="I217" t="s">
        <v>37</v>
      </c>
      <c r="J217" t="s">
        <v>59</v>
      </c>
      <c r="K217" t="s">
        <v>39</v>
      </c>
      <c r="L217" s="44" t="str">
        <f t="shared" si="18"/>
        <v>2024</v>
      </c>
      <c r="M217" s="44" t="str">
        <f t="shared" si="19"/>
        <v>Dec</v>
      </c>
      <c r="N217" s="44" t="str">
        <f t="shared" si="20"/>
        <v>Tue</v>
      </c>
      <c r="O217" s="44">
        <f t="shared" si="21"/>
        <v>9</v>
      </c>
      <c r="P217" s="44">
        <f>ROUND(G217*H217*VLOOKUP(D217,Table2[#All],2,FALSE),0)</f>
        <v>983</v>
      </c>
      <c r="Q217" s="42">
        <f t="shared" si="22"/>
        <v>1512</v>
      </c>
      <c r="R217" s="42">
        <f t="shared" si="23"/>
        <v>529</v>
      </c>
    </row>
    <row r="218" spans="1:18">
      <c r="A218">
        <v>217</v>
      </c>
      <c r="B218" t="s">
        <v>274</v>
      </c>
      <c r="C218" t="s">
        <v>25</v>
      </c>
      <c r="D218" t="s">
        <v>75</v>
      </c>
      <c r="E218" s="41">
        <v>45503</v>
      </c>
      <c r="F218" s="41">
        <v>45510</v>
      </c>
      <c r="G218">
        <v>5</v>
      </c>
      <c r="H218" s="42">
        <v>291</v>
      </c>
      <c r="I218" t="s">
        <v>37</v>
      </c>
      <c r="J218" t="s">
        <v>22</v>
      </c>
      <c r="K218" t="s">
        <v>39</v>
      </c>
      <c r="L218" s="44" t="str">
        <f t="shared" si="18"/>
        <v>2024</v>
      </c>
      <c r="M218" s="44" t="str">
        <f t="shared" si="19"/>
        <v>Jul</v>
      </c>
      <c r="N218" s="44" t="str">
        <f t="shared" si="20"/>
        <v>Tue</v>
      </c>
      <c r="O218" s="44">
        <f t="shared" si="21"/>
        <v>7</v>
      </c>
      <c r="P218" s="44">
        <f>ROUND(G218*H218*VLOOKUP(D218,Table2[#All],2,FALSE),0)</f>
        <v>728</v>
      </c>
      <c r="Q218" s="42">
        <f t="shared" si="22"/>
        <v>1455</v>
      </c>
      <c r="R218" s="42">
        <f t="shared" si="23"/>
        <v>727</v>
      </c>
    </row>
    <row r="219" spans="1:18">
      <c r="A219">
        <v>218</v>
      </c>
      <c r="B219" t="s">
        <v>275</v>
      </c>
      <c r="C219" t="s">
        <v>29</v>
      </c>
      <c r="D219" t="s">
        <v>30</v>
      </c>
      <c r="E219" s="41">
        <v>45576</v>
      </c>
      <c r="F219" s="41">
        <v>45584</v>
      </c>
      <c r="G219">
        <v>8</v>
      </c>
      <c r="H219" s="42">
        <v>58</v>
      </c>
      <c r="I219" t="s">
        <v>37</v>
      </c>
      <c r="J219" t="s">
        <v>59</v>
      </c>
      <c r="K219" t="s">
        <v>56</v>
      </c>
      <c r="L219" s="44" t="str">
        <f t="shared" si="18"/>
        <v>2024</v>
      </c>
      <c r="M219" s="44" t="str">
        <f t="shared" si="19"/>
        <v>Oct</v>
      </c>
      <c r="N219" s="44" t="str">
        <f t="shared" si="20"/>
        <v>Fri</v>
      </c>
      <c r="O219" s="44">
        <f t="shared" si="21"/>
        <v>8</v>
      </c>
      <c r="P219" s="44">
        <f>ROUND(G219*H219*VLOOKUP(D219,Table2[#All],2,FALSE),0)</f>
        <v>348</v>
      </c>
      <c r="Q219" s="42">
        <f t="shared" si="22"/>
        <v>464</v>
      </c>
      <c r="R219" s="42">
        <f t="shared" si="23"/>
        <v>116</v>
      </c>
    </row>
    <row r="220" spans="1:18">
      <c r="A220">
        <v>219</v>
      </c>
      <c r="B220" t="s">
        <v>276</v>
      </c>
      <c r="C220" t="s">
        <v>41</v>
      </c>
      <c r="D220" t="s">
        <v>61</v>
      </c>
      <c r="E220" s="41">
        <v>45501</v>
      </c>
      <c r="F220" s="41">
        <v>45513</v>
      </c>
      <c r="G220">
        <v>3</v>
      </c>
      <c r="H220" s="42">
        <v>317</v>
      </c>
      <c r="I220" t="s">
        <v>37</v>
      </c>
      <c r="J220" t="s">
        <v>38</v>
      </c>
      <c r="K220" t="s">
        <v>39</v>
      </c>
      <c r="L220" s="44" t="str">
        <f t="shared" si="18"/>
        <v>2024</v>
      </c>
      <c r="M220" s="44" t="str">
        <f t="shared" si="19"/>
        <v>Jul</v>
      </c>
      <c r="N220" s="44" t="str">
        <f t="shared" si="20"/>
        <v>Sun</v>
      </c>
      <c r="O220" s="44">
        <f t="shared" si="21"/>
        <v>12</v>
      </c>
      <c r="P220" s="44">
        <f>ROUND(G220*H220*VLOOKUP(D220,Table2[#All],2,FALSE),0)</f>
        <v>666</v>
      </c>
      <c r="Q220" s="42">
        <f t="shared" si="22"/>
        <v>951</v>
      </c>
      <c r="R220" s="42">
        <f t="shared" si="23"/>
        <v>285</v>
      </c>
    </row>
    <row r="221" spans="1:18">
      <c r="A221">
        <v>220</v>
      </c>
      <c r="B221" t="s">
        <v>277</v>
      </c>
      <c r="C221" t="s">
        <v>19</v>
      </c>
      <c r="D221" t="s">
        <v>46</v>
      </c>
      <c r="E221" s="41">
        <v>45389</v>
      </c>
      <c r="F221" s="41">
        <v>45401</v>
      </c>
      <c r="G221">
        <v>1</v>
      </c>
      <c r="H221" s="42">
        <v>284</v>
      </c>
      <c r="I221" t="s">
        <v>37</v>
      </c>
      <c r="J221" t="s">
        <v>38</v>
      </c>
      <c r="K221" t="s">
        <v>23</v>
      </c>
      <c r="L221" s="44" t="str">
        <f t="shared" si="18"/>
        <v>2024</v>
      </c>
      <c r="M221" s="44" t="str">
        <f t="shared" si="19"/>
        <v>Apr</v>
      </c>
      <c r="N221" s="44" t="str">
        <f t="shared" si="20"/>
        <v>Sun</v>
      </c>
      <c r="O221" s="44">
        <f t="shared" si="21"/>
        <v>12</v>
      </c>
      <c r="P221" s="44">
        <f>ROUND(G221*H221*VLOOKUP(D221,Table2[#All],2,FALSE),0)</f>
        <v>227</v>
      </c>
      <c r="Q221" s="42">
        <f t="shared" si="22"/>
        <v>284</v>
      </c>
      <c r="R221" s="42">
        <f t="shared" si="23"/>
        <v>57</v>
      </c>
    </row>
    <row r="222" spans="1:18">
      <c r="A222">
        <v>221</v>
      </c>
      <c r="B222" t="s">
        <v>278</v>
      </c>
      <c r="C222" t="s">
        <v>19</v>
      </c>
      <c r="D222" t="s">
        <v>20</v>
      </c>
      <c r="E222" s="41">
        <v>45388</v>
      </c>
      <c r="F222" s="41">
        <v>45391</v>
      </c>
      <c r="G222">
        <v>10</v>
      </c>
      <c r="H222" s="42">
        <v>751</v>
      </c>
      <c r="I222" t="s">
        <v>21</v>
      </c>
      <c r="J222" t="s">
        <v>43</v>
      </c>
      <c r="K222" t="s">
        <v>39</v>
      </c>
      <c r="L222" s="44" t="str">
        <f t="shared" si="18"/>
        <v>2024</v>
      </c>
      <c r="M222" s="44" t="str">
        <f t="shared" si="19"/>
        <v>Apr</v>
      </c>
      <c r="N222" s="44" t="str">
        <f t="shared" si="20"/>
        <v>Sat</v>
      </c>
      <c r="O222" s="44">
        <f t="shared" si="21"/>
        <v>3</v>
      </c>
      <c r="P222" s="44">
        <f>ROUND(G222*H222*VLOOKUP(D222,Table2[#All],2,FALSE),0)</f>
        <v>5633</v>
      </c>
      <c r="Q222" s="42">
        <f t="shared" si="22"/>
        <v>7510</v>
      </c>
      <c r="R222" s="42">
        <f t="shared" si="23"/>
        <v>1877</v>
      </c>
    </row>
    <row r="223" spans="1:18">
      <c r="A223">
        <v>222</v>
      </c>
      <c r="B223" t="s">
        <v>279</v>
      </c>
      <c r="C223" t="s">
        <v>33</v>
      </c>
      <c r="D223" t="s">
        <v>111</v>
      </c>
      <c r="E223" s="41">
        <v>45462</v>
      </c>
      <c r="F223" s="41">
        <v>45476</v>
      </c>
      <c r="G223">
        <v>5</v>
      </c>
      <c r="H223" s="42">
        <v>989</v>
      </c>
      <c r="I223" t="s">
        <v>21</v>
      </c>
      <c r="J223" t="s">
        <v>22</v>
      </c>
      <c r="K223" t="s">
        <v>23</v>
      </c>
      <c r="L223" s="44" t="str">
        <f t="shared" si="18"/>
        <v>2024</v>
      </c>
      <c r="M223" s="44" t="str">
        <f t="shared" si="19"/>
        <v>Jun</v>
      </c>
      <c r="N223" s="44" t="str">
        <f t="shared" si="20"/>
        <v>Wed</v>
      </c>
      <c r="O223" s="44">
        <f t="shared" si="21"/>
        <v>14</v>
      </c>
      <c r="P223" s="44">
        <f>ROUND(G223*H223*VLOOKUP(D223,Table2[#All],2,FALSE),0)</f>
        <v>2967</v>
      </c>
      <c r="Q223" s="42">
        <f t="shared" si="22"/>
        <v>4945</v>
      </c>
      <c r="R223" s="42">
        <f t="shared" si="23"/>
        <v>1978</v>
      </c>
    </row>
    <row r="224" spans="1:18">
      <c r="A224">
        <v>223</v>
      </c>
      <c r="B224" t="s">
        <v>280</v>
      </c>
      <c r="C224" t="s">
        <v>19</v>
      </c>
      <c r="D224" t="s">
        <v>36</v>
      </c>
      <c r="E224" s="41">
        <v>45416</v>
      </c>
      <c r="F224" s="41">
        <v>45429</v>
      </c>
      <c r="G224">
        <v>10</v>
      </c>
      <c r="H224" s="42">
        <v>730</v>
      </c>
      <c r="I224" t="s">
        <v>21</v>
      </c>
      <c r="J224" t="s">
        <v>22</v>
      </c>
      <c r="K224" t="s">
        <v>23</v>
      </c>
      <c r="L224" s="44" t="str">
        <f t="shared" si="18"/>
        <v>2024</v>
      </c>
      <c r="M224" s="44" t="str">
        <f t="shared" si="19"/>
        <v>May</v>
      </c>
      <c r="N224" s="44" t="str">
        <f t="shared" si="20"/>
        <v>Sat</v>
      </c>
      <c r="O224" s="44">
        <f t="shared" si="21"/>
        <v>13</v>
      </c>
      <c r="P224" s="44">
        <f>ROUND(G224*H224*VLOOKUP(D224,Table2[#All],2,FALSE),0)</f>
        <v>4745</v>
      </c>
      <c r="Q224" s="42">
        <f t="shared" si="22"/>
        <v>7300</v>
      </c>
      <c r="R224" s="42">
        <f t="shared" si="23"/>
        <v>2555</v>
      </c>
    </row>
    <row r="225" spans="1:18">
      <c r="A225">
        <v>224</v>
      </c>
      <c r="B225" t="s">
        <v>281</v>
      </c>
      <c r="C225" t="s">
        <v>29</v>
      </c>
      <c r="D225" t="s">
        <v>94</v>
      </c>
      <c r="E225" s="41">
        <v>45452</v>
      </c>
      <c r="F225" s="41">
        <v>45462</v>
      </c>
      <c r="G225">
        <v>7</v>
      </c>
      <c r="H225" s="42">
        <v>56</v>
      </c>
      <c r="I225" t="s">
        <v>37</v>
      </c>
      <c r="J225" t="s">
        <v>43</v>
      </c>
      <c r="K225" t="s">
        <v>39</v>
      </c>
      <c r="L225" s="44" t="str">
        <f t="shared" si="18"/>
        <v>2024</v>
      </c>
      <c r="M225" s="44" t="str">
        <f t="shared" si="19"/>
        <v>Jun</v>
      </c>
      <c r="N225" s="44" t="str">
        <f t="shared" si="20"/>
        <v>Sun</v>
      </c>
      <c r="O225" s="44">
        <f t="shared" si="21"/>
        <v>10</v>
      </c>
      <c r="P225" s="44">
        <f>ROUND(G225*H225*VLOOKUP(D225,Table2[#All],2,FALSE),0)</f>
        <v>314</v>
      </c>
      <c r="Q225" s="42">
        <f t="shared" si="22"/>
        <v>392</v>
      </c>
      <c r="R225" s="42">
        <f t="shared" si="23"/>
        <v>78</v>
      </c>
    </row>
    <row r="226" spans="1:18">
      <c r="A226">
        <v>225</v>
      </c>
      <c r="B226" t="s">
        <v>282</v>
      </c>
      <c r="C226" t="s">
        <v>29</v>
      </c>
      <c r="D226" t="s">
        <v>50</v>
      </c>
      <c r="E226" s="41">
        <v>45425</v>
      </c>
      <c r="F226" s="41">
        <v>45428</v>
      </c>
      <c r="G226">
        <v>9</v>
      </c>
      <c r="H226" s="42">
        <v>967</v>
      </c>
      <c r="I226" t="s">
        <v>37</v>
      </c>
      <c r="J226" t="s">
        <v>43</v>
      </c>
      <c r="K226" t="s">
        <v>23</v>
      </c>
      <c r="L226" s="44" t="str">
        <f t="shared" si="18"/>
        <v>2024</v>
      </c>
      <c r="M226" s="44" t="str">
        <f t="shared" si="19"/>
        <v>May</v>
      </c>
      <c r="N226" s="44" t="str">
        <f t="shared" si="20"/>
        <v>Mon</v>
      </c>
      <c r="O226" s="44">
        <f t="shared" si="21"/>
        <v>3</v>
      </c>
      <c r="P226" s="44">
        <f>ROUND(G226*H226*VLOOKUP(D226,Table2[#All],2,FALSE),0)</f>
        <v>5657</v>
      </c>
      <c r="Q226" s="42">
        <f t="shared" si="22"/>
        <v>8703</v>
      </c>
      <c r="R226" s="42">
        <f t="shared" si="23"/>
        <v>3046</v>
      </c>
    </row>
    <row r="227" spans="1:18">
      <c r="A227">
        <v>226</v>
      </c>
      <c r="B227" t="s">
        <v>283</v>
      </c>
      <c r="C227" t="s">
        <v>33</v>
      </c>
      <c r="D227" t="s">
        <v>34</v>
      </c>
      <c r="E227" s="41">
        <v>45370</v>
      </c>
      <c r="F227" s="41">
        <v>45390</v>
      </c>
      <c r="G227">
        <v>4</v>
      </c>
      <c r="H227" s="42">
        <v>347</v>
      </c>
      <c r="I227" t="s">
        <v>37</v>
      </c>
      <c r="J227" t="s">
        <v>22</v>
      </c>
      <c r="K227" t="s">
        <v>27</v>
      </c>
      <c r="L227" s="44" t="str">
        <f t="shared" si="18"/>
        <v>2024</v>
      </c>
      <c r="M227" s="44" t="str">
        <f t="shared" si="19"/>
        <v>Mar</v>
      </c>
      <c r="N227" s="44" t="str">
        <f t="shared" si="20"/>
        <v>Tue</v>
      </c>
      <c r="O227" s="44">
        <f t="shared" si="21"/>
        <v>20</v>
      </c>
      <c r="P227" s="44">
        <f>ROUND(G227*H227*VLOOKUP(D227,Table2[#All],2,FALSE),0)</f>
        <v>763</v>
      </c>
      <c r="Q227" s="42">
        <f t="shared" si="22"/>
        <v>1388</v>
      </c>
      <c r="R227" s="42">
        <f t="shared" si="23"/>
        <v>625</v>
      </c>
    </row>
    <row r="228" spans="1:18">
      <c r="A228">
        <v>227</v>
      </c>
      <c r="B228" t="s">
        <v>284</v>
      </c>
      <c r="C228" t="s">
        <v>29</v>
      </c>
      <c r="D228" t="s">
        <v>30</v>
      </c>
      <c r="E228" s="41">
        <v>45573</v>
      </c>
      <c r="F228" s="41">
        <v>45582</v>
      </c>
      <c r="G228">
        <v>6</v>
      </c>
      <c r="H228" s="42">
        <v>273</v>
      </c>
      <c r="I228" t="s">
        <v>37</v>
      </c>
      <c r="J228" t="s">
        <v>31</v>
      </c>
      <c r="K228" t="s">
        <v>56</v>
      </c>
      <c r="L228" s="44" t="str">
        <f t="shared" si="18"/>
        <v>2024</v>
      </c>
      <c r="M228" s="44" t="str">
        <f t="shared" si="19"/>
        <v>Oct</v>
      </c>
      <c r="N228" s="44" t="str">
        <f t="shared" si="20"/>
        <v>Tue</v>
      </c>
      <c r="O228" s="44">
        <f t="shared" si="21"/>
        <v>9</v>
      </c>
      <c r="P228" s="44">
        <f>ROUND(G228*H228*VLOOKUP(D228,Table2[#All],2,FALSE),0)</f>
        <v>1229</v>
      </c>
      <c r="Q228" s="42">
        <f t="shared" si="22"/>
        <v>1638</v>
      </c>
      <c r="R228" s="42">
        <f t="shared" si="23"/>
        <v>409</v>
      </c>
    </row>
    <row r="229" spans="1:18">
      <c r="A229">
        <v>228</v>
      </c>
      <c r="B229" t="s">
        <v>285</v>
      </c>
      <c r="C229" t="s">
        <v>29</v>
      </c>
      <c r="D229" t="s">
        <v>63</v>
      </c>
      <c r="E229" s="41">
        <v>45620</v>
      </c>
      <c r="F229" s="41">
        <v>45623</v>
      </c>
      <c r="G229">
        <v>1</v>
      </c>
      <c r="H229" s="42">
        <v>546</v>
      </c>
      <c r="I229" t="s">
        <v>37</v>
      </c>
      <c r="J229" t="s">
        <v>22</v>
      </c>
      <c r="K229" t="s">
        <v>39</v>
      </c>
      <c r="L229" s="44" t="str">
        <f t="shared" si="18"/>
        <v>2024</v>
      </c>
      <c r="M229" s="44" t="str">
        <f t="shared" si="19"/>
        <v>Nov</v>
      </c>
      <c r="N229" s="44" t="str">
        <f t="shared" si="20"/>
        <v>Sun</v>
      </c>
      <c r="O229" s="44">
        <f t="shared" si="21"/>
        <v>3</v>
      </c>
      <c r="P229" s="44">
        <f>ROUND(G229*H229*VLOOKUP(D229,Table2[#All],2,FALSE),0)</f>
        <v>382</v>
      </c>
      <c r="Q229" s="42">
        <f t="shared" si="22"/>
        <v>546</v>
      </c>
      <c r="R229" s="42">
        <f t="shared" si="23"/>
        <v>164</v>
      </c>
    </row>
    <row r="230" spans="1:18">
      <c r="A230">
        <v>229</v>
      </c>
      <c r="B230" t="s">
        <v>286</v>
      </c>
      <c r="C230" t="s">
        <v>19</v>
      </c>
      <c r="D230" t="s">
        <v>20</v>
      </c>
      <c r="E230" s="41">
        <v>45503</v>
      </c>
      <c r="F230" s="41">
        <v>45514</v>
      </c>
      <c r="G230">
        <v>3</v>
      </c>
      <c r="H230" s="42">
        <v>872</v>
      </c>
      <c r="I230" t="s">
        <v>21</v>
      </c>
      <c r="J230" t="s">
        <v>43</v>
      </c>
      <c r="K230" t="s">
        <v>39</v>
      </c>
      <c r="L230" s="44" t="str">
        <f t="shared" si="18"/>
        <v>2024</v>
      </c>
      <c r="M230" s="44" t="str">
        <f t="shared" si="19"/>
        <v>Jul</v>
      </c>
      <c r="N230" s="44" t="str">
        <f t="shared" si="20"/>
        <v>Tue</v>
      </c>
      <c r="O230" s="44">
        <f t="shared" si="21"/>
        <v>11</v>
      </c>
      <c r="P230" s="44">
        <f>ROUND(G230*H230*VLOOKUP(D230,Table2[#All],2,FALSE),0)</f>
        <v>1962</v>
      </c>
      <c r="Q230" s="42">
        <f t="shared" si="22"/>
        <v>2616</v>
      </c>
      <c r="R230" s="42">
        <f t="shared" si="23"/>
        <v>654</v>
      </c>
    </row>
    <row r="231" spans="1:18">
      <c r="A231">
        <v>230</v>
      </c>
      <c r="B231" t="s">
        <v>287</v>
      </c>
      <c r="C231" t="s">
        <v>29</v>
      </c>
      <c r="D231" t="s">
        <v>50</v>
      </c>
      <c r="E231" s="41">
        <v>45403</v>
      </c>
      <c r="F231" s="41">
        <v>45410</v>
      </c>
      <c r="G231">
        <v>9</v>
      </c>
      <c r="H231" s="42">
        <v>476</v>
      </c>
      <c r="I231" t="s">
        <v>37</v>
      </c>
      <c r="J231" t="s">
        <v>59</v>
      </c>
      <c r="K231" t="s">
        <v>56</v>
      </c>
      <c r="L231" s="44" t="str">
        <f t="shared" si="18"/>
        <v>2024</v>
      </c>
      <c r="M231" s="44" t="str">
        <f t="shared" si="19"/>
        <v>Apr</v>
      </c>
      <c r="N231" s="44" t="str">
        <f t="shared" si="20"/>
        <v>Sun</v>
      </c>
      <c r="O231" s="44">
        <f t="shared" si="21"/>
        <v>7</v>
      </c>
      <c r="P231" s="44">
        <f>ROUND(G231*H231*VLOOKUP(D231,Table2[#All],2,FALSE),0)</f>
        <v>2785</v>
      </c>
      <c r="Q231" s="42">
        <f t="shared" si="22"/>
        <v>4284</v>
      </c>
      <c r="R231" s="42">
        <f t="shared" si="23"/>
        <v>1499</v>
      </c>
    </row>
    <row r="232" spans="1:18">
      <c r="A232">
        <v>231</v>
      </c>
      <c r="B232" t="s">
        <v>288</v>
      </c>
      <c r="C232" t="s">
        <v>25</v>
      </c>
      <c r="D232" t="s">
        <v>54</v>
      </c>
      <c r="E232" s="41">
        <v>45629</v>
      </c>
      <c r="F232" s="41">
        <v>45638</v>
      </c>
      <c r="G232">
        <v>8</v>
      </c>
      <c r="H232" s="42">
        <v>26</v>
      </c>
      <c r="I232" t="s">
        <v>37</v>
      </c>
      <c r="J232" t="s">
        <v>22</v>
      </c>
      <c r="K232" t="s">
        <v>39</v>
      </c>
      <c r="L232" s="44" t="str">
        <f t="shared" si="18"/>
        <v>2024</v>
      </c>
      <c r="M232" s="44" t="str">
        <f t="shared" si="19"/>
        <v>Dec</v>
      </c>
      <c r="N232" s="44" t="str">
        <f t="shared" si="20"/>
        <v>Tue</v>
      </c>
      <c r="O232" s="44">
        <f t="shared" si="21"/>
        <v>9</v>
      </c>
      <c r="P232" s="44">
        <f>ROUND(G232*H232*VLOOKUP(D232,Table2[#All],2,FALSE),0)</f>
        <v>125</v>
      </c>
      <c r="Q232" s="42">
        <f t="shared" si="22"/>
        <v>208</v>
      </c>
      <c r="R232" s="42">
        <f t="shared" si="23"/>
        <v>83</v>
      </c>
    </row>
    <row r="233" spans="1:18">
      <c r="A233">
        <v>232</v>
      </c>
      <c r="B233" t="s">
        <v>289</v>
      </c>
      <c r="C233" t="s">
        <v>19</v>
      </c>
      <c r="D233" t="s">
        <v>46</v>
      </c>
      <c r="E233" s="41">
        <v>45649</v>
      </c>
      <c r="F233" s="41">
        <v>45662</v>
      </c>
      <c r="G233">
        <v>7</v>
      </c>
      <c r="H233" s="42">
        <v>835</v>
      </c>
      <c r="I233" t="s">
        <v>21</v>
      </c>
      <c r="J233" t="s">
        <v>22</v>
      </c>
      <c r="K233" t="s">
        <v>56</v>
      </c>
      <c r="L233" s="44" t="str">
        <f t="shared" si="18"/>
        <v>2024</v>
      </c>
      <c r="M233" s="44" t="str">
        <f t="shared" si="19"/>
        <v>Dec</v>
      </c>
      <c r="N233" s="44" t="str">
        <f t="shared" si="20"/>
        <v>Mon</v>
      </c>
      <c r="O233" s="44">
        <f t="shared" si="21"/>
        <v>13</v>
      </c>
      <c r="P233" s="44">
        <f>ROUND(G233*H233*VLOOKUP(D233,Table2[#All],2,FALSE),0)</f>
        <v>4676</v>
      </c>
      <c r="Q233" s="42">
        <f t="shared" si="22"/>
        <v>5845</v>
      </c>
      <c r="R233" s="42">
        <f t="shared" si="23"/>
        <v>1169</v>
      </c>
    </row>
    <row r="234" spans="1:18">
      <c r="A234">
        <v>233</v>
      </c>
      <c r="B234" t="s">
        <v>290</v>
      </c>
      <c r="C234" t="s">
        <v>41</v>
      </c>
      <c r="D234" t="s">
        <v>61</v>
      </c>
      <c r="E234" s="41">
        <v>45332</v>
      </c>
      <c r="F234" s="41">
        <v>45345</v>
      </c>
      <c r="G234">
        <v>6</v>
      </c>
      <c r="H234" s="42">
        <v>992</v>
      </c>
      <c r="I234" t="s">
        <v>37</v>
      </c>
      <c r="J234" t="s">
        <v>38</v>
      </c>
      <c r="K234" t="s">
        <v>23</v>
      </c>
      <c r="L234" s="44" t="str">
        <f t="shared" si="18"/>
        <v>2024</v>
      </c>
      <c r="M234" s="44" t="str">
        <f t="shared" si="19"/>
        <v>Feb</v>
      </c>
      <c r="N234" s="44" t="str">
        <f t="shared" si="20"/>
        <v>Sat</v>
      </c>
      <c r="O234" s="44">
        <f t="shared" si="21"/>
        <v>13</v>
      </c>
      <c r="P234" s="44">
        <f>ROUND(G234*H234*VLOOKUP(D234,Table2[#All],2,FALSE),0)</f>
        <v>4166</v>
      </c>
      <c r="Q234" s="42">
        <f t="shared" si="22"/>
        <v>5952</v>
      </c>
      <c r="R234" s="42">
        <f t="shared" si="23"/>
        <v>1786</v>
      </c>
    </row>
    <row r="235" spans="1:18">
      <c r="A235">
        <v>234</v>
      </c>
      <c r="B235" t="s">
        <v>291</v>
      </c>
      <c r="C235" t="s">
        <v>29</v>
      </c>
      <c r="D235" t="s">
        <v>65</v>
      </c>
      <c r="E235" s="41">
        <v>45445</v>
      </c>
      <c r="F235" s="41">
        <v>45454</v>
      </c>
      <c r="G235">
        <v>2</v>
      </c>
      <c r="H235" s="42">
        <v>679</v>
      </c>
      <c r="I235" t="s">
        <v>21</v>
      </c>
      <c r="J235" t="s">
        <v>31</v>
      </c>
      <c r="K235" t="s">
        <v>23</v>
      </c>
      <c r="L235" s="44" t="str">
        <f t="shared" si="18"/>
        <v>2024</v>
      </c>
      <c r="M235" s="44" t="str">
        <f t="shared" si="19"/>
        <v>Jun</v>
      </c>
      <c r="N235" s="44" t="str">
        <f t="shared" si="20"/>
        <v>Sun</v>
      </c>
      <c r="O235" s="44">
        <f t="shared" si="21"/>
        <v>9</v>
      </c>
      <c r="P235" s="44">
        <f>ROUND(G235*H235*VLOOKUP(D235,Table2[#All],2,FALSE),0)</f>
        <v>951</v>
      </c>
      <c r="Q235" s="42">
        <f t="shared" si="22"/>
        <v>1358</v>
      </c>
      <c r="R235" s="42">
        <f t="shared" si="23"/>
        <v>407</v>
      </c>
    </row>
    <row r="236" spans="1:18">
      <c r="A236">
        <v>235</v>
      </c>
      <c r="B236" t="s">
        <v>292</v>
      </c>
      <c r="C236" t="s">
        <v>33</v>
      </c>
      <c r="D236" t="s">
        <v>48</v>
      </c>
      <c r="E236" s="41">
        <v>45485</v>
      </c>
      <c r="F236" s="41">
        <v>45498</v>
      </c>
      <c r="G236">
        <v>9</v>
      </c>
      <c r="H236" s="42">
        <v>497</v>
      </c>
      <c r="I236" t="s">
        <v>37</v>
      </c>
      <c r="J236" t="s">
        <v>22</v>
      </c>
      <c r="K236" t="s">
        <v>56</v>
      </c>
      <c r="L236" s="44" t="str">
        <f t="shared" si="18"/>
        <v>2024</v>
      </c>
      <c r="M236" s="44" t="str">
        <f t="shared" si="19"/>
        <v>Jul</v>
      </c>
      <c r="N236" s="44" t="str">
        <f t="shared" si="20"/>
        <v>Fri</v>
      </c>
      <c r="O236" s="44">
        <f t="shared" si="21"/>
        <v>13</v>
      </c>
      <c r="P236" s="44">
        <f>ROUND(G236*H236*VLOOKUP(D236,Table2[#All],2,FALSE),0)</f>
        <v>2237</v>
      </c>
      <c r="Q236" s="42">
        <f t="shared" si="22"/>
        <v>4473</v>
      </c>
      <c r="R236" s="42">
        <f t="shared" si="23"/>
        <v>2236</v>
      </c>
    </row>
    <row r="237" spans="1:18">
      <c r="A237">
        <v>236</v>
      </c>
      <c r="B237" t="s">
        <v>293</v>
      </c>
      <c r="C237" t="s">
        <v>29</v>
      </c>
      <c r="D237" t="s">
        <v>50</v>
      </c>
      <c r="E237" s="41">
        <v>45547</v>
      </c>
      <c r="F237" s="41">
        <v>45555</v>
      </c>
      <c r="G237">
        <v>7</v>
      </c>
      <c r="H237" s="42">
        <v>670</v>
      </c>
      <c r="I237" t="s">
        <v>37</v>
      </c>
      <c r="J237" t="s">
        <v>31</v>
      </c>
      <c r="K237" t="s">
        <v>56</v>
      </c>
      <c r="L237" s="44" t="str">
        <f t="shared" si="18"/>
        <v>2024</v>
      </c>
      <c r="M237" s="44" t="str">
        <f t="shared" si="19"/>
        <v>Sep</v>
      </c>
      <c r="N237" s="44" t="str">
        <f t="shared" si="20"/>
        <v>Thu</v>
      </c>
      <c r="O237" s="44">
        <f t="shared" si="21"/>
        <v>8</v>
      </c>
      <c r="P237" s="44">
        <f>ROUND(G237*H237*VLOOKUP(D237,Table2[#All],2,FALSE),0)</f>
        <v>3049</v>
      </c>
      <c r="Q237" s="42">
        <f t="shared" si="22"/>
        <v>4690</v>
      </c>
      <c r="R237" s="42">
        <f t="shared" si="23"/>
        <v>1641</v>
      </c>
    </row>
    <row r="238" spans="1:18">
      <c r="A238">
        <v>237</v>
      </c>
      <c r="B238" t="s">
        <v>294</v>
      </c>
      <c r="C238" t="s">
        <v>41</v>
      </c>
      <c r="D238" t="s">
        <v>87</v>
      </c>
      <c r="E238" s="41">
        <v>45330</v>
      </c>
      <c r="F238" s="41">
        <v>45343</v>
      </c>
      <c r="G238">
        <v>5</v>
      </c>
      <c r="H238" s="42">
        <v>930</v>
      </c>
      <c r="I238" t="s">
        <v>37</v>
      </c>
      <c r="J238" t="s">
        <v>43</v>
      </c>
      <c r="K238" t="s">
        <v>27</v>
      </c>
      <c r="L238" s="44" t="str">
        <f t="shared" si="18"/>
        <v>2024</v>
      </c>
      <c r="M238" s="44" t="str">
        <f t="shared" si="19"/>
        <v>Feb</v>
      </c>
      <c r="N238" s="44" t="str">
        <f t="shared" si="20"/>
        <v>Thu</v>
      </c>
      <c r="O238" s="44">
        <f t="shared" si="21"/>
        <v>13</v>
      </c>
      <c r="P238" s="44">
        <f>ROUND(G238*H238*VLOOKUP(D238,Table2[#All],2,FALSE),0)</f>
        <v>3488</v>
      </c>
      <c r="Q238" s="42">
        <f t="shared" si="22"/>
        <v>4650</v>
      </c>
      <c r="R238" s="42">
        <f t="shared" si="23"/>
        <v>1162</v>
      </c>
    </row>
    <row r="239" spans="1:18">
      <c r="A239">
        <v>238</v>
      </c>
      <c r="B239" t="s">
        <v>295</v>
      </c>
      <c r="C239" t="s">
        <v>19</v>
      </c>
      <c r="D239" t="s">
        <v>69</v>
      </c>
      <c r="E239" s="41">
        <v>45453</v>
      </c>
      <c r="F239" s="41">
        <v>45462</v>
      </c>
      <c r="G239">
        <v>1</v>
      </c>
      <c r="H239" s="42">
        <v>994</v>
      </c>
      <c r="I239" t="s">
        <v>21</v>
      </c>
      <c r="J239" t="s">
        <v>22</v>
      </c>
      <c r="K239" t="s">
        <v>23</v>
      </c>
      <c r="L239" s="44" t="str">
        <f t="shared" si="18"/>
        <v>2024</v>
      </c>
      <c r="M239" s="44" t="str">
        <f t="shared" si="19"/>
        <v>Jun</v>
      </c>
      <c r="N239" s="44" t="str">
        <f t="shared" si="20"/>
        <v>Mon</v>
      </c>
      <c r="O239" s="44">
        <f t="shared" si="21"/>
        <v>9</v>
      </c>
      <c r="P239" s="44">
        <f>ROUND(G239*H239*VLOOKUP(D239,Table2[#All],2,FALSE),0)</f>
        <v>845</v>
      </c>
      <c r="Q239" s="42">
        <f t="shared" si="22"/>
        <v>994</v>
      </c>
      <c r="R239" s="42">
        <f t="shared" si="23"/>
        <v>149</v>
      </c>
    </row>
    <row r="240" spans="1:18">
      <c r="A240">
        <v>239</v>
      </c>
      <c r="B240" t="s">
        <v>296</v>
      </c>
      <c r="C240" t="s">
        <v>25</v>
      </c>
      <c r="D240" t="s">
        <v>67</v>
      </c>
      <c r="E240" s="41">
        <v>45488</v>
      </c>
      <c r="F240" s="41">
        <v>45501</v>
      </c>
      <c r="G240">
        <v>3</v>
      </c>
      <c r="H240" s="42">
        <v>819</v>
      </c>
      <c r="I240" t="s">
        <v>37</v>
      </c>
      <c r="J240" t="s">
        <v>43</v>
      </c>
      <c r="K240" t="s">
        <v>23</v>
      </c>
      <c r="L240" s="44" t="str">
        <f t="shared" si="18"/>
        <v>2024</v>
      </c>
      <c r="M240" s="44" t="str">
        <f t="shared" si="19"/>
        <v>Jul</v>
      </c>
      <c r="N240" s="44" t="str">
        <f t="shared" si="20"/>
        <v>Mon</v>
      </c>
      <c r="O240" s="44">
        <f t="shared" si="21"/>
        <v>13</v>
      </c>
      <c r="P240" s="44">
        <f>ROUND(G240*H240*VLOOKUP(D240,Table2[#All],2,FALSE),0)</f>
        <v>1351</v>
      </c>
      <c r="Q240" s="42">
        <f t="shared" si="22"/>
        <v>2457</v>
      </c>
      <c r="R240" s="42">
        <f t="shared" si="23"/>
        <v>1106</v>
      </c>
    </row>
    <row r="241" spans="1:18">
      <c r="A241">
        <v>240</v>
      </c>
      <c r="B241" t="s">
        <v>297</v>
      </c>
      <c r="C241" t="s">
        <v>25</v>
      </c>
      <c r="D241" t="s">
        <v>71</v>
      </c>
      <c r="E241" s="41">
        <v>45596</v>
      </c>
      <c r="F241" s="41">
        <v>45610</v>
      </c>
      <c r="G241">
        <v>7</v>
      </c>
      <c r="H241" s="42">
        <v>802</v>
      </c>
      <c r="I241" t="s">
        <v>37</v>
      </c>
      <c r="J241" t="s">
        <v>59</v>
      </c>
      <c r="K241" t="s">
        <v>27</v>
      </c>
      <c r="L241" s="44" t="str">
        <f t="shared" si="18"/>
        <v>2024</v>
      </c>
      <c r="M241" s="44" t="str">
        <f t="shared" si="19"/>
        <v>Oct</v>
      </c>
      <c r="N241" s="44" t="str">
        <f t="shared" si="20"/>
        <v>Thu</v>
      </c>
      <c r="O241" s="44">
        <f t="shared" si="21"/>
        <v>14</v>
      </c>
      <c r="P241" s="44">
        <f>ROUND(G241*H241*VLOOKUP(D241,Table2[#All],2,FALSE),0)</f>
        <v>3649</v>
      </c>
      <c r="Q241" s="42">
        <f t="shared" si="22"/>
        <v>5614</v>
      </c>
      <c r="R241" s="42">
        <f t="shared" si="23"/>
        <v>1965</v>
      </c>
    </row>
    <row r="242" spans="1:18">
      <c r="A242">
        <v>241</v>
      </c>
      <c r="B242" t="s">
        <v>298</v>
      </c>
      <c r="C242" t="s">
        <v>29</v>
      </c>
      <c r="D242" t="s">
        <v>50</v>
      </c>
      <c r="E242" s="41">
        <v>45334</v>
      </c>
      <c r="F242" s="41">
        <v>45345</v>
      </c>
      <c r="G242">
        <v>5</v>
      </c>
      <c r="H242" s="42">
        <v>167</v>
      </c>
      <c r="I242" t="s">
        <v>37</v>
      </c>
      <c r="J242" t="s">
        <v>38</v>
      </c>
      <c r="K242" t="s">
        <v>39</v>
      </c>
      <c r="L242" s="44" t="str">
        <f t="shared" si="18"/>
        <v>2024</v>
      </c>
      <c r="M242" s="44" t="str">
        <f t="shared" si="19"/>
        <v>Feb</v>
      </c>
      <c r="N242" s="44" t="str">
        <f t="shared" si="20"/>
        <v>Mon</v>
      </c>
      <c r="O242" s="44">
        <f t="shared" si="21"/>
        <v>11</v>
      </c>
      <c r="P242" s="44">
        <f>ROUND(G242*H242*VLOOKUP(D242,Table2[#All],2,FALSE),0)</f>
        <v>543</v>
      </c>
      <c r="Q242" s="42">
        <f t="shared" si="22"/>
        <v>835</v>
      </c>
      <c r="R242" s="42">
        <f t="shared" si="23"/>
        <v>292</v>
      </c>
    </row>
    <row r="243" spans="1:18">
      <c r="A243">
        <v>242</v>
      </c>
      <c r="B243" t="s">
        <v>299</v>
      </c>
      <c r="C243" t="s">
        <v>25</v>
      </c>
      <c r="D243" t="s">
        <v>26</v>
      </c>
      <c r="E243" s="41">
        <v>45597</v>
      </c>
      <c r="F243" s="41">
        <v>45602</v>
      </c>
      <c r="G243">
        <v>10</v>
      </c>
      <c r="H243" s="42">
        <v>813</v>
      </c>
      <c r="I243" t="s">
        <v>21</v>
      </c>
      <c r="J243" t="s">
        <v>59</v>
      </c>
      <c r="K243" t="s">
        <v>23</v>
      </c>
      <c r="L243" s="44" t="str">
        <f t="shared" si="18"/>
        <v>2024</v>
      </c>
      <c r="M243" s="44" t="str">
        <f t="shared" si="19"/>
        <v>Nov</v>
      </c>
      <c r="N243" s="44" t="str">
        <f t="shared" si="20"/>
        <v>Fri</v>
      </c>
      <c r="O243" s="44">
        <f t="shared" si="21"/>
        <v>5</v>
      </c>
      <c r="P243" s="44">
        <f>ROUND(G243*H243*VLOOKUP(D243,Table2[#All],2,FALSE),0)</f>
        <v>4065</v>
      </c>
      <c r="Q243" s="42">
        <f t="shared" si="22"/>
        <v>8130</v>
      </c>
      <c r="R243" s="42">
        <f t="shared" si="23"/>
        <v>4065</v>
      </c>
    </row>
    <row r="244" spans="1:18">
      <c r="A244">
        <v>243</v>
      </c>
      <c r="B244" t="s">
        <v>300</v>
      </c>
      <c r="C244" t="s">
        <v>41</v>
      </c>
      <c r="D244" t="s">
        <v>61</v>
      </c>
      <c r="E244" s="41">
        <v>45490</v>
      </c>
      <c r="F244" s="41">
        <v>45496</v>
      </c>
      <c r="G244">
        <v>2</v>
      </c>
      <c r="H244" s="42">
        <v>752</v>
      </c>
      <c r="I244" t="s">
        <v>37</v>
      </c>
      <c r="J244" t="s">
        <v>43</v>
      </c>
      <c r="K244" t="s">
        <v>27</v>
      </c>
      <c r="L244" s="44" t="str">
        <f t="shared" si="18"/>
        <v>2024</v>
      </c>
      <c r="M244" s="44" t="str">
        <f t="shared" si="19"/>
        <v>Jul</v>
      </c>
      <c r="N244" s="44" t="str">
        <f t="shared" si="20"/>
        <v>Wed</v>
      </c>
      <c r="O244" s="44">
        <f t="shared" si="21"/>
        <v>6</v>
      </c>
      <c r="P244" s="44">
        <f>ROUND(G244*H244*VLOOKUP(D244,Table2[#All],2,FALSE),0)</f>
        <v>1053</v>
      </c>
      <c r="Q244" s="42">
        <f t="shared" si="22"/>
        <v>1504</v>
      </c>
      <c r="R244" s="42">
        <f t="shared" si="23"/>
        <v>451</v>
      </c>
    </row>
    <row r="245" spans="1:18">
      <c r="A245">
        <v>244</v>
      </c>
      <c r="B245" t="s">
        <v>301</v>
      </c>
      <c r="C245" t="s">
        <v>41</v>
      </c>
      <c r="D245" t="s">
        <v>61</v>
      </c>
      <c r="E245" s="41">
        <v>45331</v>
      </c>
      <c r="F245" s="41">
        <v>45335</v>
      </c>
      <c r="G245">
        <v>6</v>
      </c>
      <c r="H245" s="42">
        <v>267</v>
      </c>
      <c r="I245" t="s">
        <v>37</v>
      </c>
      <c r="J245" t="s">
        <v>302</v>
      </c>
      <c r="K245" t="s">
        <v>39</v>
      </c>
      <c r="L245" s="44" t="str">
        <f t="shared" si="18"/>
        <v>2024</v>
      </c>
      <c r="M245" s="44" t="str">
        <f t="shared" si="19"/>
        <v>Feb</v>
      </c>
      <c r="N245" s="44" t="str">
        <f t="shared" si="20"/>
        <v>Fri</v>
      </c>
      <c r="O245" s="44">
        <f t="shared" si="21"/>
        <v>4</v>
      </c>
      <c r="P245" s="44">
        <f>ROUND(G245*H245*VLOOKUP(D245,Table2[#All],2,FALSE),0)</f>
        <v>1121</v>
      </c>
      <c r="Q245" s="42">
        <f t="shared" si="22"/>
        <v>1602</v>
      </c>
      <c r="R245" s="42">
        <f t="shared" si="23"/>
        <v>481</v>
      </c>
    </row>
    <row r="246" spans="1:18">
      <c r="A246">
        <v>245</v>
      </c>
      <c r="B246" t="s">
        <v>303</v>
      </c>
      <c r="C246" t="s">
        <v>41</v>
      </c>
      <c r="D246" t="s">
        <v>42</v>
      </c>
      <c r="E246" s="41">
        <v>45486</v>
      </c>
      <c r="F246" s="41">
        <v>45492</v>
      </c>
      <c r="G246">
        <v>6</v>
      </c>
      <c r="H246" s="42">
        <v>460</v>
      </c>
      <c r="I246" t="s">
        <v>37</v>
      </c>
      <c r="J246" t="s">
        <v>59</v>
      </c>
      <c r="K246" t="s">
        <v>23</v>
      </c>
      <c r="L246" s="44" t="str">
        <f t="shared" si="18"/>
        <v>2024</v>
      </c>
      <c r="M246" s="44" t="str">
        <f t="shared" si="19"/>
        <v>Jul</v>
      </c>
      <c r="N246" s="44" t="str">
        <f t="shared" si="20"/>
        <v>Sat</v>
      </c>
      <c r="O246" s="44">
        <f t="shared" si="21"/>
        <v>6</v>
      </c>
      <c r="P246" s="44">
        <f>ROUND(G246*H246*VLOOKUP(D246,Table2[#All],2,FALSE),0)</f>
        <v>2070</v>
      </c>
      <c r="Q246" s="42">
        <f t="shared" si="22"/>
        <v>2760</v>
      </c>
      <c r="R246" s="42">
        <f t="shared" si="23"/>
        <v>690</v>
      </c>
    </row>
    <row r="247" spans="1:18">
      <c r="A247">
        <v>246</v>
      </c>
      <c r="B247" t="s">
        <v>304</v>
      </c>
      <c r="C247" t="s">
        <v>41</v>
      </c>
      <c r="D247" t="s">
        <v>52</v>
      </c>
      <c r="E247" s="41">
        <v>45495</v>
      </c>
      <c r="F247" s="41">
        <v>45498</v>
      </c>
      <c r="G247">
        <v>6</v>
      </c>
      <c r="H247" s="42">
        <v>308</v>
      </c>
      <c r="I247" t="s">
        <v>37</v>
      </c>
      <c r="J247" t="s">
        <v>305</v>
      </c>
      <c r="K247" t="s">
        <v>39</v>
      </c>
      <c r="L247" s="44" t="str">
        <f t="shared" si="18"/>
        <v>2024</v>
      </c>
      <c r="M247" s="44" t="str">
        <f t="shared" si="19"/>
        <v>Jul</v>
      </c>
      <c r="N247" s="44" t="str">
        <f t="shared" si="20"/>
        <v>Mon</v>
      </c>
      <c r="O247" s="44">
        <f t="shared" si="21"/>
        <v>3</v>
      </c>
      <c r="P247" s="44">
        <f>ROUND(G247*H247*VLOOKUP(D247,Table2[#All],2,FALSE),0)</f>
        <v>1201</v>
      </c>
      <c r="Q247" s="42">
        <f t="shared" si="22"/>
        <v>1848</v>
      </c>
      <c r="R247" s="42">
        <f t="shared" si="23"/>
        <v>647</v>
      </c>
    </row>
    <row r="248" spans="1:18">
      <c r="A248">
        <v>247</v>
      </c>
      <c r="B248" t="s">
        <v>306</v>
      </c>
      <c r="C248" t="s">
        <v>19</v>
      </c>
      <c r="D248" t="s">
        <v>46</v>
      </c>
      <c r="E248" s="41">
        <v>45394</v>
      </c>
      <c r="F248" s="41">
        <v>45403</v>
      </c>
      <c r="G248">
        <v>10</v>
      </c>
      <c r="H248" s="42">
        <v>568</v>
      </c>
      <c r="I248" t="s">
        <v>21</v>
      </c>
      <c r="J248" t="s">
        <v>302</v>
      </c>
      <c r="K248" t="s">
        <v>56</v>
      </c>
      <c r="L248" s="44" t="str">
        <f t="shared" si="18"/>
        <v>2024</v>
      </c>
      <c r="M248" s="44" t="str">
        <f t="shared" si="19"/>
        <v>Apr</v>
      </c>
      <c r="N248" s="44" t="str">
        <f t="shared" si="20"/>
        <v>Fri</v>
      </c>
      <c r="O248" s="44">
        <f t="shared" si="21"/>
        <v>9</v>
      </c>
      <c r="P248" s="44">
        <f>ROUND(G248*H248*VLOOKUP(D248,Table2[#All],2,FALSE),0)</f>
        <v>4544</v>
      </c>
      <c r="Q248" s="42">
        <f t="shared" si="22"/>
        <v>5680</v>
      </c>
      <c r="R248" s="42">
        <f t="shared" si="23"/>
        <v>1136</v>
      </c>
    </row>
    <row r="249" spans="1:18">
      <c r="A249">
        <v>248</v>
      </c>
      <c r="B249" t="s">
        <v>307</v>
      </c>
      <c r="C249" t="s">
        <v>33</v>
      </c>
      <c r="D249" t="s">
        <v>111</v>
      </c>
      <c r="E249" s="41">
        <v>45616</v>
      </c>
      <c r="F249" s="41">
        <v>45638</v>
      </c>
      <c r="G249">
        <v>5</v>
      </c>
      <c r="H249" s="42">
        <v>257</v>
      </c>
      <c r="I249" t="s">
        <v>37</v>
      </c>
      <c r="J249" t="s">
        <v>59</v>
      </c>
      <c r="K249" t="s">
        <v>56</v>
      </c>
      <c r="L249" s="44" t="str">
        <f t="shared" si="18"/>
        <v>2024</v>
      </c>
      <c r="M249" s="44" t="str">
        <f t="shared" si="19"/>
        <v>Nov</v>
      </c>
      <c r="N249" s="44" t="str">
        <f t="shared" si="20"/>
        <v>Wed</v>
      </c>
      <c r="O249" s="44">
        <f t="shared" si="21"/>
        <v>22</v>
      </c>
      <c r="P249" s="44">
        <f>ROUND(G249*H249*VLOOKUP(D249,Table2[#All],2,FALSE),0)</f>
        <v>771</v>
      </c>
      <c r="Q249" s="42">
        <f t="shared" si="22"/>
        <v>1285</v>
      </c>
      <c r="R249" s="42">
        <f t="shared" si="23"/>
        <v>514</v>
      </c>
    </row>
    <row r="250" spans="1:18">
      <c r="A250">
        <v>249</v>
      </c>
      <c r="B250" t="s">
        <v>308</v>
      </c>
      <c r="C250" t="s">
        <v>25</v>
      </c>
      <c r="D250" t="s">
        <v>71</v>
      </c>
      <c r="E250" s="41">
        <v>45646</v>
      </c>
      <c r="F250" s="41">
        <v>45654</v>
      </c>
      <c r="G250">
        <v>7</v>
      </c>
      <c r="H250" s="42">
        <v>566</v>
      </c>
      <c r="I250" t="s">
        <v>37</v>
      </c>
      <c r="J250" t="s">
        <v>302</v>
      </c>
      <c r="K250" t="s">
        <v>23</v>
      </c>
      <c r="L250" s="44" t="str">
        <f t="shared" si="18"/>
        <v>2024</v>
      </c>
      <c r="M250" s="44" t="str">
        <f t="shared" si="19"/>
        <v>Dec</v>
      </c>
      <c r="N250" s="44" t="str">
        <f t="shared" si="20"/>
        <v>Fri</v>
      </c>
      <c r="O250" s="44">
        <f t="shared" si="21"/>
        <v>8</v>
      </c>
      <c r="P250" s="44">
        <f>ROUND(G250*H250*VLOOKUP(D250,Table2[#All],2,FALSE),0)</f>
        <v>2575</v>
      </c>
      <c r="Q250" s="42">
        <f t="shared" si="22"/>
        <v>3962</v>
      </c>
      <c r="R250" s="42">
        <f t="shared" si="23"/>
        <v>1387</v>
      </c>
    </row>
    <row r="251" spans="1:18">
      <c r="A251">
        <v>250</v>
      </c>
      <c r="B251" t="s">
        <v>309</v>
      </c>
      <c r="C251" t="s">
        <v>25</v>
      </c>
      <c r="D251" t="s">
        <v>71</v>
      </c>
      <c r="E251" s="41">
        <v>45618</v>
      </c>
      <c r="F251" s="41">
        <v>45631</v>
      </c>
      <c r="G251">
        <v>2</v>
      </c>
      <c r="H251" s="42">
        <v>121</v>
      </c>
      <c r="I251" t="s">
        <v>37</v>
      </c>
      <c r="J251" t="s">
        <v>31</v>
      </c>
      <c r="K251" t="s">
        <v>56</v>
      </c>
      <c r="L251" s="44" t="str">
        <f t="shared" si="18"/>
        <v>2024</v>
      </c>
      <c r="M251" s="44" t="str">
        <f t="shared" si="19"/>
        <v>Nov</v>
      </c>
      <c r="N251" s="44" t="str">
        <f t="shared" si="20"/>
        <v>Fri</v>
      </c>
      <c r="O251" s="44">
        <f t="shared" si="21"/>
        <v>13</v>
      </c>
      <c r="P251" s="44">
        <f>ROUND(G251*H251*VLOOKUP(D251,Table2[#All],2,FALSE),0)</f>
        <v>157</v>
      </c>
      <c r="Q251" s="42">
        <f t="shared" si="22"/>
        <v>242</v>
      </c>
      <c r="R251" s="42">
        <f t="shared" si="23"/>
        <v>85</v>
      </c>
    </row>
    <row r="252" spans="1:18">
      <c r="A252">
        <v>251</v>
      </c>
      <c r="B252" t="s">
        <v>310</v>
      </c>
      <c r="C252" t="s">
        <v>33</v>
      </c>
      <c r="D252" t="s">
        <v>126</v>
      </c>
      <c r="E252" s="41">
        <v>45297</v>
      </c>
      <c r="F252" s="41">
        <v>45305</v>
      </c>
      <c r="G252">
        <v>2</v>
      </c>
      <c r="H252" s="42">
        <v>274</v>
      </c>
      <c r="I252" t="s">
        <v>37</v>
      </c>
      <c r="J252" t="s">
        <v>302</v>
      </c>
      <c r="K252" t="s">
        <v>27</v>
      </c>
      <c r="L252" s="44" t="str">
        <f t="shared" si="18"/>
        <v>2024</v>
      </c>
      <c r="M252" s="44" t="str">
        <f t="shared" si="19"/>
        <v>Jan</v>
      </c>
      <c r="N252" s="44" t="str">
        <f t="shared" si="20"/>
        <v>Sat</v>
      </c>
      <c r="O252" s="44">
        <f t="shared" si="21"/>
        <v>8</v>
      </c>
      <c r="P252" s="44">
        <f>ROUND(G252*H252*VLOOKUP(D252,Table2[#All],2,FALSE),0)</f>
        <v>329</v>
      </c>
      <c r="Q252" s="42">
        <f t="shared" si="22"/>
        <v>548</v>
      </c>
      <c r="R252" s="42">
        <f t="shared" si="23"/>
        <v>219</v>
      </c>
    </row>
    <row r="253" spans="1:18">
      <c r="A253">
        <v>252</v>
      </c>
      <c r="B253" t="s">
        <v>311</v>
      </c>
      <c r="C253" t="s">
        <v>19</v>
      </c>
      <c r="D253" t="s">
        <v>36</v>
      </c>
      <c r="E253" s="41">
        <v>45648</v>
      </c>
      <c r="F253" s="41">
        <v>45656</v>
      </c>
      <c r="G253">
        <v>8</v>
      </c>
      <c r="H253" s="42">
        <v>336</v>
      </c>
      <c r="I253" t="s">
        <v>21</v>
      </c>
      <c r="J253" t="s">
        <v>302</v>
      </c>
      <c r="K253" t="s">
        <v>27</v>
      </c>
      <c r="L253" s="44" t="str">
        <f t="shared" si="18"/>
        <v>2024</v>
      </c>
      <c r="M253" s="44" t="str">
        <f t="shared" si="19"/>
        <v>Dec</v>
      </c>
      <c r="N253" s="44" t="str">
        <f t="shared" si="20"/>
        <v>Sun</v>
      </c>
      <c r="O253" s="44">
        <f t="shared" si="21"/>
        <v>8</v>
      </c>
      <c r="P253" s="44">
        <f>ROUND(G253*H253*VLOOKUP(D253,Table2[#All],2,FALSE),0)</f>
        <v>1747</v>
      </c>
      <c r="Q253" s="42">
        <f t="shared" si="22"/>
        <v>2688</v>
      </c>
      <c r="R253" s="42">
        <f t="shared" si="23"/>
        <v>941</v>
      </c>
    </row>
    <row r="254" spans="1:18">
      <c r="A254">
        <v>253</v>
      </c>
      <c r="B254" t="s">
        <v>312</v>
      </c>
      <c r="C254" t="s">
        <v>19</v>
      </c>
      <c r="D254" t="s">
        <v>20</v>
      </c>
      <c r="E254" s="41">
        <v>45467</v>
      </c>
      <c r="F254" s="41">
        <v>45472</v>
      </c>
      <c r="G254">
        <v>2</v>
      </c>
      <c r="H254" s="42">
        <v>703</v>
      </c>
      <c r="I254" t="s">
        <v>37</v>
      </c>
      <c r="J254" t="s">
        <v>31</v>
      </c>
      <c r="K254" t="s">
        <v>39</v>
      </c>
      <c r="L254" s="44" t="str">
        <f t="shared" si="18"/>
        <v>2024</v>
      </c>
      <c r="M254" s="44" t="str">
        <f t="shared" si="19"/>
        <v>Jun</v>
      </c>
      <c r="N254" s="44" t="str">
        <f t="shared" si="20"/>
        <v>Mon</v>
      </c>
      <c r="O254" s="44">
        <f t="shared" si="21"/>
        <v>5</v>
      </c>
      <c r="P254" s="44">
        <f>ROUND(G254*H254*VLOOKUP(D254,Table2[#All],2,FALSE),0)</f>
        <v>1055</v>
      </c>
      <c r="Q254" s="42">
        <f t="shared" si="22"/>
        <v>1406</v>
      </c>
      <c r="R254" s="42">
        <f t="shared" si="23"/>
        <v>351</v>
      </c>
    </row>
    <row r="255" spans="1:18">
      <c r="A255">
        <v>254</v>
      </c>
      <c r="B255" t="s">
        <v>313</v>
      </c>
      <c r="C255" t="s">
        <v>19</v>
      </c>
      <c r="D255" t="s">
        <v>46</v>
      </c>
      <c r="E255" s="41">
        <v>45393</v>
      </c>
      <c r="F255" s="41">
        <v>45403</v>
      </c>
      <c r="G255">
        <v>8</v>
      </c>
      <c r="H255" s="42">
        <v>616</v>
      </c>
      <c r="I255" t="s">
        <v>21</v>
      </c>
      <c r="J255" t="s">
        <v>38</v>
      </c>
      <c r="K255" t="s">
        <v>39</v>
      </c>
      <c r="L255" s="44" t="str">
        <f t="shared" si="18"/>
        <v>2024</v>
      </c>
      <c r="M255" s="44" t="str">
        <f t="shared" si="19"/>
        <v>Apr</v>
      </c>
      <c r="N255" s="44" t="str">
        <f t="shared" si="20"/>
        <v>Thu</v>
      </c>
      <c r="O255" s="44">
        <f t="shared" si="21"/>
        <v>10</v>
      </c>
      <c r="P255" s="44">
        <f>ROUND(G255*H255*VLOOKUP(D255,Table2[#All],2,FALSE),0)</f>
        <v>3942</v>
      </c>
      <c r="Q255" s="42">
        <f t="shared" si="22"/>
        <v>4928</v>
      </c>
      <c r="R255" s="42">
        <f t="shared" si="23"/>
        <v>986</v>
      </c>
    </row>
    <row r="256" spans="1:18">
      <c r="A256">
        <v>255</v>
      </c>
      <c r="B256" t="s">
        <v>314</v>
      </c>
      <c r="C256" t="s">
        <v>29</v>
      </c>
      <c r="D256" t="s">
        <v>65</v>
      </c>
      <c r="E256" s="41">
        <v>45434</v>
      </c>
      <c r="F256" s="41">
        <v>45448</v>
      </c>
      <c r="G256">
        <v>2</v>
      </c>
      <c r="H256" s="42">
        <v>601</v>
      </c>
      <c r="I256" t="s">
        <v>21</v>
      </c>
      <c r="J256" t="s">
        <v>302</v>
      </c>
      <c r="K256" t="s">
        <v>27</v>
      </c>
      <c r="L256" s="44" t="str">
        <f t="shared" si="18"/>
        <v>2024</v>
      </c>
      <c r="M256" s="44" t="str">
        <f t="shared" si="19"/>
        <v>May</v>
      </c>
      <c r="N256" s="44" t="str">
        <f t="shared" si="20"/>
        <v>Wed</v>
      </c>
      <c r="O256" s="44">
        <f t="shared" si="21"/>
        <v>14</v>
      </c>
      <c r="P256" s="44">
        <f>ROUND(G256*H256*VLOOKUP(D256,Table2[#All],2,FALSE),0)</f>
        <v>841</v>
      </c>
      <c r="Q256" s="42">
        <f t="shared" si="22"/>
        <v>1202</v>
      </c>
      <c r="R256" s="42">
        <f t="shared" si="23"/>
        <v>361</v>
      </c>
    </row>
    <row r="257" spans="1:18">
      <c r="A257">
        <v>256</v>
      </c>
      <c r="B257" t="s">
        <v>315</v>
      </c>
      <c r="C257" t="s">
        <v>41</v>
      </c>
      <c r="D257" t="s">
        <v>90</v>
      </c>
      <c r="E257" s="41">
        <v>45392</v>
      </c>
      <c r="F257" s="41">
        <v>45402</v>
      </c>
      <c r="G257">
        <v>8</v>
      </c>
      <c r="H257" s="42">
        <v>126</v>
      </c>
      <c r="I257" t="s">
        <v>37</v>
      </c>
      <c r="J257" t="s">
        <v>59</v>
      </c>
      <c r="K257" t="s">
        <v>23</v>
      </c>
      <c r="L257" s="44" t="str">
        <f t="shared" si="18"/>
        <v>2024</v>
      </c>
      <c r="M257" s="44" t="str">
        <f t="shared" si="19"/>
        <v>Apr</v>
      </c>
      <c r="N257" s="44" t="str">
        <f t="shared" si="20"/>
        <v>Wed</v>
      </c>
      <c r="O257" s="44">
        <f t="shared" si="21"/>
        <v>10</v>
      </c>
      <c r="P257" s="44">
        <f>ROUND(G257*H257*VLOOKUP(D257,Table2[#All],2,FALSE),0)</f>
        <v>655</v>
      </c>
      <c r="Q257" s="42">
        <f t="shared" si="22"/>
        <v>1008</v>
      </c>
      <c r="R257" s="42">
        <f t="shared" si="23"/>
        <v>353</v>
      </c>
    </row>
    <row r="258" spans="1:18">
      <c r="A258">
        <v>257</v>
      </c>
      <c r="B258" t="s">
        <v>316</v>
      </c>
      <c r="C258" t="s">
        <v>41</v>
      </c>
      <c r="D258" t="s">
        <v>61</v>
      </c>
      <c r="E258" s="41">
        <v>45608</v>
      </c>
      <c r="F258" s="41">
        <v>45620</v>
      </c>
      <c r="G258">
        <v>3</v>
      </c>
      <c r="H258" s="42">
        <v>843</v>
      </c>
      <c r="I258" t="s">
        <v>37</v>
      </c>
      <c r="J258" t="s">
        <v>305</v>
      </c>
      <c r="K258" t="s">
        <v>27</v>
      </c>
      <c r="L258" s="44" t="str">
        <f t="shared" ref="L258:L321" si="24">TEXT(E258,"YYYY")</f>
        <v>2024</v>
      </c>
      <c r="M258" s="44" t="str">
        <f t="shared" ref="M258:M321" si="25">TEXT(E258,"mmm")</f>
        <v>Nov</v>
      </c>
      <c r="N258" s="44" t="str">
        <f t="shared" ref="N258:N321" si="26">TEXT(E258,"ddd")</f>
        <v>Tue</v>
      </c>
      <c r="O258" s="44">
        <f t="shared" ref="O258:O321" si="27">DATEDIF(E258,F258,"d")</f>
        <v>12</v>
      </c>
      <c r="P258" s="44">
        <f>ROUND(G258*H258*VLOOKUP(D258,Table2[#All],2,FALSE),0)</f>
        <v>1770</v>
      </c>
      <c r="Q258" s="42">
        <f t="shared" ref="Q258:Q321" si="28">G258*H258</f>
        <v>2529</v>
      </c>
      <c r="R258" s="42">
        <f t="shared" ref="R258:R321" si="29">Q258-P258</f>
        <v>759</v>
      </c>
    </row>
    <row r="259" spans="1:18">
      <c r="A259">
        <v>258</v>
      </c>
      <c r="B259" t="s">
        <v>317</v>
      </c>
      <c r="C259" t="s">
        <v>19</v>
      </c>
      <c r="D259" t="s">
        <v>69</v>
      </c>
      <c r="E259" s="41">
        <v>45483</v>
      </c>
      <c r="F259" s="41">
        <v>45487</v>
      </c>
      <c r="G259">
        <v>3</v>
      </c>
      <c r="H259" s="42">
        <v>533</v>
      </c>
      <c r="I259" t="s">
        <v>37</v>
      </c>
      <c r="J259" t="s">
        <v>38</v>
      </c>
      <c r="K259" t="s">
        <v>27</v>
      </c>
      <c r="L259" s="44" t="str">
        <f t="shared" si="24"/>
        <v>2024</v>
      </c>
      <c r="M259" s="44" t="str">
        <f t="shared" si="25"/>
        <v>Jul</v>
      </c>
      <c r="N259" s="44" t="str">
        <f t="shared" si="26"/>
        <v>Wed</v>
      </c>
      <c r="O259" s="44">
        <f t="shared" si="27"/>
        <v>4</v>
      </c>
      <c r="P259" s="44">
        <f>ROUND(G259*H259*VLOOKUP(D259,Table2[#All],2,FALSE),0)</f>
        <v>1359</v>
      </c>
      <c r="Q259" s="42">
        <f t="shared" si="28"/>
        <v>1599</v>
      </c>
      <c r="R259" s="42">
        <f t="shared" si="29"/>
        <v>240</v>
      </c>
    </row>
    <row r="260" spans="1:18">
      <c r="A260">
        <v>259</v>
      </c>
      <c r="B260" t="s">
        <v>318</v>
      </c>
      <c r="C260" t="s">
        <v>29</v>
      </c>
      <c r="D260" t="s">
        <v>63</v>
      </c>
      <c r="E260" s="41">
        <v>45488</v>
      </c>
      <c r="F260" s="41">
        <v>45500</v>
      </c>
      <c r="G260">
        <v>7</v>
      </c>
      <c r="H260" s="42">
        <v>200</v>
      </c>
      <c r="I260" t="s">
        <v>37</v>
      </c>
      <c r="J260" t="s">
        <v>38</v>
      </c>
      <c r="K260" t="s">
        <v>56</v>
      </c>
      <c r="L260" s="44" t="str">
        <f t="shared" si="24"/>
        <v>2024</v>
      </c>
      <c r="M260" s="44" t="str">
        <f t="shared" si="25"/>
        <v>Jul</v>
      </c>
      <c r="N260" s="44" t="str">
        <f t="shared" si="26"/>
        <v>Mon</v>
      </c>
      <c r="O260" s="44">
        <f t="shared" si="27"/>
        <v>12</v>
      </c>
      <c r="P260" s="44">
        <f>ROUND(G260*H260*VLOOKUP(D260,Table2[#All],2,FALSE),0)</f>
        <v>980</v>
      </c>
      <c r="Q260" s="42">
        <f t="shared" si="28"/>
        <v>1400</v>
      </c>
      <c r="R260" s="42">
        <f t="shared" si="29"/>
        <v>420</v>
      </c>
    </row>
    <row r="261" spans="1:18">
      <c r="A261">
        <v>260</v>
      </c>
      <c r="B261" t="s">
        <v>319</v>
      </c>
      <c r="C261" t="s">
        <v>33</v>
      </c>
      <c r="D261" t="s">
        <v>81</v>
      </c>
      <c r="E261" s="41">
        <v>45319</v>
      </c>
      <c r="F261" s="41">
        <v>45329</v>
      </c>
      <c r="G261">
        <v>6</v>
      </c>
      <c r="H261" s="42">
        <v>984</v>
      </c>
      <c r="I261" t="s">
        <v>21</v>
      </c>
      <c r="J261" t="s">
        <v>302</v>
      </c>
      <c r="K261" t="s">
        <v>56</v>
      </c>
      <c r="L261" s="44" t="str">
        <f t="shared" si="24"/>
        <v>2024</v>
      </c>
      <c r="M261" s="44" t="str">
        <f t="shared" si="25"/>
        <v>Jan</v>
      </c>
      <c r="N261" s="44" t="str">
        <f t="shared" si="26"/>
        <v>Sun</v>
      </c>
      <c r="O261" s="44">
        <f t="shared" si="27"/>
        <v>10</v>
      </c>
      <c r="P261" s="44">
        <f>ROUND(G261*H261*VLOOKUP(D261,Table2[#All],2,FALSE),0)</f>
        <v>3247</v>
      </c>
      <c r="Q261" s="42">
        <f t="shared" si="28"/>
        <v>5904</v>
      </c>
      <c r="R261" s="42">
        <f t="shared" si="29"/>
        <v>2657</v>
      </c>
    </row>
    <row r="262" spans="1:18">
      <c r="A262">
        <v>261</v>
      </c>
      <c r="B262" t="s">
        <v>320</v>
      </c>
      <c r="C262" t="s">
        <v>29</v>
      </c>
      <c r="D262" t="s">
        <v>30</v>
      </c>
      <c r="E262" s="41">
        <v>45579</v>
      </c>
      <c r="F262" s="41">
        <v>45593</v>
      </c>
      <c r="G262">
        <v>9</v>
      </c>
      <c r="H262" s="42">
        <v>678</v>
      </c>
      <c r="I262" t="s">
        <v>37</v>
      </c>
      <c r="J262" t="s">
        <v>38</v>
      </c>
      <c r="K262" t="s">
        <v>56</v>
      </c>
      <c r="L262" s="44" t="str">
        <f t="shared" si="24"/>
        <v>2024</v>
      </c>
      <c r="M262" s="44" t="str">
        <f t="shared" si="25"/>
        <v>Oct</v>
      </c>
      <c r="N262" s="44" t="str">
        <f t="shared" si="26"/>
        <v>Mon</v>
      </c>
      <c r="O262" s="44">
        <f t="shared" si="27"/>
        <v>14</v>
      </c>
      <c r="P262" s="44">
        <f>ROUND(G262*H262*VLOOKUP(D262,Table2[#All],2,FALSE),0)</f>
        <v>4577</v>
      </c>
      <c r="Q262" s="42">
        <f t="shared" si="28"/>
        <v>6102</v>
      </c>
      <c r="R262" s="42">
        <f t="shared" si="29"/>
        <v>1525</v>
      </c>
    </row>
    <row r="263" spans="1:18">
      <c r="A263">
        <v>262</v>
      </c>
      <c r="B263" t="s">
        <v>321</v>
      </c>
      <c r="C263" t="s">
        <v>33</v>
      </c>
      <c r="D263" t="s">
        <v>48</v>
      </c>
      <c r="E263" s="41">
        <v>45655</v>
      </c>
      <c r="F263" s="41">
        <v>45659</v>
      </c>
      <c r="G263">
        <v>8</v>
      </c>
      <c r="H263" s="42">
        <v>510</v>
      </c>
      <c r="I263" t="s">
        <v>37</v>
      </c>
      <c r="J263" t="s">
        <v>302</v>
      </c>
      <c r="K263" t="s">
        <v>23</v>
      </c>
      <c r="L263" s="44" t="str">
        <f t="shared" si="24"/>
        <v>2024</v>
      </c>
      <c r="M263" s="44" t="str">
        <f t="shared" si="25"/>
        <v>Dec</v>
      </c>
      <c r="N263" s="44" t="str">
        <f t="shared" si="26"/>
        <v>Sun</v>
      </c>
      <c r="O263" s="44">
        <f t="shared" si="27"/>
        <v>4</v>
      </c>
      <c r="P263" s="44">
        <f>ROUND(G263*H263*VLOOKUP(D263,Table2[#All],2,FALSE),0)</f>
        <v>2040</v>
      </c>
      <c r="Q263" s="42">
        <f t="shared" si="28"/>
        <v>4080</v>
      </c>
      <c r="R263" s="42">
        <f t="shared" si="29"/>
        <v>2040</v>
      </c>
    </row>
    <row r="264" spans="1:18">
      <c r="A264">
        <v>263</v>
      </c>
      <c r="B264" t="s">
        <v>322</v>
      </c>
      <c r="C264" t="s">
        <v>29</v>
      </c>
      <c r="D264" t="s">
        <v>30</v>
      </c>
      <c r="E264" s="41">
        <v>45581</v>
      </c>
      <c r="F264" s="41">
        <v>45594</v>
      </c>
      <c r="G264">
        <v>8</v>
      </c>
      <c r="H264" s="42">
        <v>572</v>
      </c>
      <c r="I264" t="s">
        <v>37</v>
      </c>
      <c r="J264" t="s">
        <v>305</v>
      </c>
      <c r="K264" t="s">
        <v>56</v>
      </c>
      <c r="L264" s="44" t="str">
        <f t="shared" si="24"/>
        <v>2024</v>
      </c>
      <c r="M264" s="44" t="str">
        <f t="shared" si="25"/>
        <v>Oct</v>
      </c>
      <c r="N264" s="44" t="str">
        <f t="shared" si="26"/>
        <v>Wed</v>
      </c>
      <c r="O264" s="44">
        <f t="shared" si="27"/>
        <v>13</v>
      </c>
      <c r="P264" s="44">
        <f>ROUND(G264*H264*VLOOKUP(D264,Table2[#All],2,FALSE),0)</f>
        <v>3432</v>
      </c>
      <c r="Q264" s="42">
        <f t="shared" si="28"/>
        <v>4576</v>
      </c>
      <c r="R264" s="42">
        <f t="shared" si="29"/>
        <v>1144</v>
      </c>
    </row>
    <row r="265" spans="1:18">
      <c r="A265">
        <v>264</v>
      </c>
      <c r="B265" t="s">
        <v>323</v>
      </c>
      <c r="C265" t="s">
        <v>19</v>
      </c>
      <c r="D265" t="s">
        <v>107</v>
      </c>
      <c r="E265" s="41">
        <v>45570</v>
      </c>
      <c r="F265" s="41">
        <v>45574</v>
      </c>
      <c r="G265">
        <v>6</v>
      </c>
      <c r="H265" s="42">
        <v>565</v>
      </c>
      <c r="I265" t="s">
        <v>37</v>
      </c>
      <c r="J265" t="s">
        <v>31</v>
      </c>
      <c r="K265" t="s">
        <v>56</v>
      </c>
      <c r="L265" s="44" t="str">
        <f t="shared" si="24"/>
        <v>2024</v>
      </c>
      <c r="M265" s="44" t="str">
        <f t="shared" si="25"/>
        <v>Oct</v>
      </c>
      <c r="N265" s="44" t="str">
        <f t="shared" si="26"/>
        <v>Sat</v>
      </c>
      <c r="O265" s="44">
        <f t="shared" si="27"/>
        <v>4</v>
      </c>
      <c r="P265" s="44">
        <f>ROUND(G265*H265*VLOOKUP(D265,Table2[#All],2,FALSE),0)</f>
        <v>2373</v>
      </c>
      <c r="Q265" s="42">
        <f t="shared" si="28"/>
        <v>3390</v>
      </c>
      <c r="R265" s="42">
        <f t="shared" si="29"/>
        <v>1017</v>
      </c>
    </row>
    <row r="266" spans="1:18">
      <c r="A266">
        <v>265</v>
      </c>
      <c r="B266" t="s">
        <v>324</v>
      </c>
      <c r="C266" t="s">
        <v>19</v>
      </c>
      <c r="D266" t="s">
        <v>69</v>
      </c>
      <c r="E266" s="41">
        <v>45399</v>
      </c>
      <c r="F266" s="41">
        <v>45406</v>
      </c>
      <c r="G266">
        <v>10</v>
      </c>
      <c r="H266" s="42">
        <v>715</v>
      </c>
      <c r="I266" t="s">
        <v>37</v>
      </c>
      <c r="J266" t="s">
        <v>59</v>
      </c>
      <c r="K266" t="s">
        <v>39</v>
      </c>
      <c r="L266" s="44" t="str">
        <f t="shared" si="24"/>
        <v>2024</v>
      </c>
      <c r="M266" s="44" t="str">
        <f t="shared" si="25"/>
        <v>Apr</v>
      </c>
      <c r="N266" s="44" t="str">
        <f t="shared" si="26"/>
        <v>Wed</v>
      </c>
      <c r="O266" s="44">
        <f t="shared" si="27"/>
        <v>7</v>
      </c>
      <c r="P266" s="44">
        <f>ROUND(G266*H266*VLOOKUP(D266,Table2[#All],2,FALSE),0)</f>
        <v>6078</v>
      </c>
      <c r="Q266" s="42">
        <f t="shared" si="28"/>
        <v>7150</v>
      </c>
      <c r="R266" s="42">
        <f t="shared" si="29"/>
        <v>1072</v>
      </c>
    </row>
    <row r="267" spans="1:18">
      <c r="A267">
        <v>266</v>
      </c>
      <c r="B267" t="s">
        <v>325</v>
      </c>
      <c r="C267" t="s">
        <v>33</v>
      </c>
      <c r="D267" t="s">
        <v>111</v>
      </c>
      <c r="E267" s="41">
        <v>45607</v>
      </c>
      <c r="F267" s="41">
        <v>45620</v>
      </c>
      <c r="G267">
        <v>3</v>
      </c>
      <c r="H267" s="42">
        <v>813</v>
      </c>
      <c r="I267" t="s">
        <v>21</v>
      </c>
      <c r="J267" t="s">
        <v>302</v>
      </c>
      <c r="K267" t="s">
        <v>23</v>
      </c>
      <c r="L267" s="44" t="str">
        <f t="shared" si="24"/>
        <v>2024</v>
      </c>
      <c r="M267" s="44" t="str">
        <f t="shared" si="25"/>
        <v>Nov</v>
      </c>
      <c r="N267" s="44" t="str">
        <f t="shared" si="26"/>
        <v>Mon</v>
      </c>
      <c r="O267" s="44">
        <f t="shared" si="27"/>
        <v>13</v>
      </c>
      <c r="P267" s="44">
        <f>ROUND(G267*H267*VLOOKUP(D267,Table2[#All],2,FALSE),0)</f>
        <v>1463</v>
      </c>
      <c r="Q267" s="42">
        <f t="shared" si="28"/>
        <v>2439</v>
      </c>
      <c r="R267" s="42">
        <f t="shared" si="29"/>
        <v>976</v>
      </c>
    </row>
    <row r="268" spans="1:18">
      <c r="A268">
        <v>267</v>
      </c>
      <c r="B268" t="s">
        <v>326</v>
      </c>
      <c r="C268" t="s">
        <v>41</v>
      </c>
      <c r="D268" t="s">
        <v>90</v>
      </c>
      <c r="E268" s="41">
        <v>45585</v>
      </c>
      <c r="F268" s="41">
        <v>45596</v>
      </c>
      <c r="G268">
        <v>5</v>
      </c>
      <c r="H268" s="42">
        <v>985</v>
      </c>
      <c r="I268" t="s">
        <v>37</v>
      </c>
      <c r="J268" t="s">
        <v>31</v>
      </c>
      <c r="K268" t="s">
        <v>56</v>
      </c>
      <c r="L268" s="44" t="str">
        <f t="shared" si="24"/>
        <v>2024</v>
      </c>
      <c r="M268" s="44" t="str">
        <f t="shared" si="25"/>
        <v>Oct</v>
      </c>
      <c r="N268" s="44" t="str">
        <f t="shared" si="26"/>
        <v>Sun</v>
      </c>
      <c r="O268" s="44">
        <f t="shared" si="27"/>
        <v>11</v>
      </c>
      <c r="P268" s="44">
        <f>ROUND(G268*H268*VLOOKUP(D268,Table2[#All],2,FALSE),0)</f>
        <v>3201</v>
      </c>
      <c r="Q268" s="42">
        <f t="shared" si="28"/>
        <v>4925</v>
      </c>
      <c r="R268" s="42">
        <f t="shared" si="29"/>
        <v>1724</v>
      </c>
    </row>
    <row r="269" spans="1:18">
      <c r="A269">
        <v>268</v>
      </c>
      <c r="B269" t="s">
        <v>327</v>
      </c>
      <c r="C269" t="s">
        <v>19</v>
      </c>
      <c r="D269" t="s">
        <v>69</v>
      </c>
      <c r="E269" s="41">
        <v>45502</v>
      </c>
      <c r="F269" s="41">
        <v>45508</v>
      </c>
      <c r="G269">
        <v>1</v>
      </c>
      <c r="H269" s="42">
        <v>293</v>
      </c>
      <c r="I269" t="s">
        <v>37</v>
      </c>
      <c r="J269" t="s">
        <v>31</v>
      </c>
      <c r="K269" t="s">
        <v>27</v>
      </c>
      <c r="L269" s="44" t="str">
        <f t="shared" si="24"/>
        <v>2024</v>
      </c>
      <c r="M269" s="44" t="str">
        <f t="shared" si="25"/>
        <v>Jul</v>
      </c>
      <c r="N269" s="44" t="str">
        <f t="shared" si="26"/>
        <v>Mon</v>
      </c>
      <c r="O269" s="44">
        <f t="shared" si="27"/>
        <v>6</v>
      </c>
      <c r="P269" s="44">
        <f>ROUND(G269*H269*VLOOKUP(D269,Table2[#All],2,FALSE),0)</f>
        <v>249</v>
      </c>
      <c r="Q269" s="42">
        <f t="shared" si="28"/>
        <v>293</v>
      </c>
      <c r="R269" s="42">
        <f t="shared" si="29"/>
        <v>44</v>
      </c>
    </row>
    <row r="270" spans="1:18">
      <c r="A270">
        <v>269</v>
      </c>
      <c r="B270" t="s">
        <v>328</v>
      </c>
      <c r="C270" t="s">
        <v>33</v>
      </c>
      <c r="D270" t="s">
        <v>34</v>
      </c>
      <c r="E270" s="41">
        <v>45589</v>
      </c>
      <c r="F270" s="41">
        <v>45595</v>
      </c>
      <c r="G270">
        <v>1</v>
      </c>
      <c r="H270" s="42">
        <v>899</v>
      </c>
      <c r="I270" t="s">
        <v>37</v>
      </c>
      <c r="J270" t="s">
        <v>31</v>
      </c>
      <c r="K270" t="s">
        <v>56</v>
      </c>
      <c r="L270" s="44" t="str">
        <f t="shared" si="24"/>
        <v>2024</v>
      </c>
      <c r="M270" s="44" t="str">
        <f t="shared" si="25"/>
        <v>Oct</v>
      </c>
      <c r="N270" s="44" t="str">
        <f t="shared" si="26"/>
        <v>Thu</v>
      </c>
      <c r="O270" s="44">
        <f t="shared" si="27"/>
        <v>6</v>
      </c>
      <c r="P270" s="44">
        <f>ROUND(G270*H270*VLOOKUP(D270,Table2[#All],2,FALSE),0)</f>
        <v>494</v>
      </c>
      <c r="Q270" s="42">
        <f t="shared" si="28"/>
        <v>899</v>
      </c>
      <c r="R270" s="42">
        <f t="shared" si="29"/>
        <v>405</v>
      </c>
    </row>
    <row r="271" spans="1:18">
      <c r="A271">
        <v>270</v>
      </c>
      <c r="B271" t="s">
        <v>329</v>
      </c>
      <c r="C271" t="s">
        <v>33</v>
      </c>
      <c r="D271" t="s">
        <v>34</v>
      </c>
      <c r="E271" s="41">
        <v>45324</v>
      </c>
      <c r="F271" s="41">
        <v>45333</v>
      </c>
      <c r="G271">
        <v>9</v>
      </c>
      <c r="H271" s="42">
        <v>417</v>
      </c>
      <c r="I271" t="s">
        <v>21</v>
      </c>
      <c r="J271" t="s">
        <v>302</v>
      </c>
      <c r="K271" t="s">
        <v>56</v>
      </c>
      <c r="L271" s="44" t="str">
        <f t="shared" si="24"/>
        <v>2024</v>
      </c>
      <c r="M271" s="44" t="str">
        <f t="shared" si="25"/>
        <v>Feb</v>
      </c>
      <c r="N271" s="44" t="str">
        <f t="shared" si="26"/>
        <v>Fri</v>
      </c>
      <c r="O271" s="44">
        <f t="shared" si="27"/>
        <v>9</v>
      </c>
      <c r="P271" s="44">
        <f>ROUND(G271*H271*VLOOKUP(D271,Table2[#All],2,FALSE),0)</f>
        <v>2064</v>
      </c>
      <c r="Q271" s="42">
        <f t="shared" si="28"/>
        <v>3753</v>
      </c>
      <c r="R271" s="42">
        <f t="shared" si="29"/>
        <v>1689</v>
      </c>
    </row>
    <row r="272" spans="1:18">
      <c r="A272">
        <v>271</v>
      </c>
      <c r="B272" t="s">
        <v>330</v>
      </c>
      <c r="C272" t="s">
        <v>33</v>
      </c>
      <c r="D272" t="s">
        <v>34</v>
      </c>
      <c r="E272" s="41">
        <v>45457</v>
      </c>
      <c r="F272" s="41">
        <v>45461</v>
      </c>
      <c r="G272">
        <v>5</v>
      </c>
      <c r="H272" s="42">
        <v>355</v>
      </c>
      <c r="I272" t="s">
        <v>21</v>
      </c>
      <c r="J272" t="s">
        <v>305</v>
      </c>
      <c r="K272" t="s">
        <v>56</v>
      </c>
      <c r="L272" s="44" t="str">
        <f t="shared" si="24"/>
        <v>2024</v>
      </c>
      <c r="M272" s="44" t="str">
        <f t="shared" si="25"/>
        <v>Jun</v>
      </c>
      <c r="N272" s="44" t="str">
        <f t="shared" si="26"/>
        <v>Fri</v>
      </c>
      <c r="O272" s="44">
        <f t="shared" si="27"/>
        <v>4</v>
      </c>
      <c r="P272" s="44">
        <f>ROUND(G272*H272*VLOOKUP(D272,Table2[#All],2,FALSE),0)</f>
        <v>976</v>
      </c>
      <c r="Q272" s="42">
        <f t="shared" si="28"/>
        <v>1775</v>
      </c>
      <c r="R272" s="42">
        <f t="shared" si="29"/>
        <v>799</v>
      </c>
    </row>
    <row r="273" spans="1:18">
      <c r="A273">
        <v>272</v>
      </c>
      <c r="B273" t="s">
        <v>331</v>
      </c>
      <c r="C273" t="s">
        <v>25</v>
      </c>
      <c r="D273" t="s">
        <v>54</v>
      </c>
      <c r="E273" s="41">
        <v>45467</v>
      </c>
      <c r="F273" s="41">
        <v>45471</v>
      </c>
      <c r="G273">
        <v>1</v>
      </c>
      <c r="H273" s="42">
        <v>57</v>
      </c>
      <c r="I273" t="s">
        <v>21</v>
      </c>
      <c r="J273" t="s">
        <v>302</v>
      </c>
      <c r="K273" t="s">
        <v>39</v>
      </c>
      <c r="L273" s="44" t="str">
        <f t="shared" si="24"/>
        <v>2024</v>
      </c>
      <c r="M273" s="44" t="str">
        <f t="shared" si="25"/>
        <v>Jun</v>
      </c>
      <c r="N273" s="44" t="str">
        <f t="shared" si="26"/>
        <v>Mon</v>
      </c>
      <c r="O273" s="44">
        <f t="shared" si="27"/>
        <v>4</v>
      </c>
      <c r="P273" s="44">
        <f>ROUND(G273*H273*VLOOKUP(D273,Table2[#All],2,FALSE),0)</f>
        <v>34</v>
      </c>
      <c r="Q273" s="42">
        <f t="shared" si="28"/>
        <v>57</v>
      </c>
      <c r="R273" s="42">
        <f t="shared" si="29"/>
        <v>23</v>
      </c>
    </row>
    <row r="274" spans="1:18">
      <c r="A274">
        <v>273</v>
      </c>
      <c r="B274" t="s">
        <v>332</v>
      </c>
      <c r="C274" t="s">
        <v>19</v>
      </c>
      <c r="D274" t="s">
        <v>69</v>
      </c>
      <c r="E274" s="41">
        <v>45517</v>
      </c>
      <c r="F274" s="41">
        <v>45529</v>
      </c>
      <c r="G274">
        <v>8</v>
      </c>
      <c r="H274" s="42">
        <v>10</v>
      </c>
      <c r="I274" t="s">
        <v>37</v>
      </c>
      <c r="J274" t="s">
        <v>38</v>
      </c>
      <c r="K274" t="s">
        <v>27</v>
      </c>
      <c r="L274" s="44" t="str">
        <f t="shared" si="24"/>
        <v>2024</v>
      </c>
      <c r="M274" s="44" t="str">
        <f t="shared" si="25"/>
        <v>Aug</v>
      </c>
      <c r="N274" s="44" t="str">
        <f t="shared" si="26"/>
        <v>Tue</v>
      </c>
      <c r="O274" s="44">
        <f t="shared" si="27"/>
        <v>12</v>
      </c>
      <c r="P274" s="44">
        <f>ROUND(G274*H274*VLOOKUP(D274,Table2[#All],2,FALSE),0)</f>
        <v>68</v>
      </c>
      <c r="Q274" s="42">
        <f t="shared" si="28"/>
        <v>80</v>
      </c>
      <c r="R274" s="42">
        <f t="shared" si="29"/>
        <v>12</v>
      </c>
    </row>
    <row r="275" spans="1:18">
      <c r="A275">
        <v>274</v>
      </c>
      <c r="B275" t="s">
        <v>333</v>
      </c>
      <c r="C275" t="s">
        <v>19</v>
      </c>
      <c r="D275" t="s">
        <v>107</v>
      </c>
      <c r="E275" s="41">
        <v>45632</v>
      </c>
      <c r="F275" s="41">
        <v>45639</v>
      </c>
      <c r="G275">
        <v>3</v>
      </c>
      <c r="H275" s="42">
        <v>63</v>
      </c>
      <c r="I275" t="s">
        <v>37</v>
      </c>
      <c r="J275" t="s">
        <v>38</v>
      </c>
      <c r="K275" t="s">
        <v>27</v>
      </c>
      <c r="L275" s="44" t="str">
        <f t="shared" si="24"/>
        <v>2024</v>
      </c>
      <c r="M275" s="44" t="str">
        <f t="shared" si="25"/>
        <v>Dec</v>
      </c>
      <c r="N275" s="44" t="str">
        <f t="shared" si="26"/>
        <v>Fri</v>
      </c>
      <c r="O275" s="44">
        <f t="shared" si="27"/>
        <v>7</v>
      </c>
      <c r="P275" s="44">
        <f>ROUND(G275*H275*VLOOKUP(D275,Table2[#All],2,FALSE),0)</f>
        <v>132</v>
      </c>
      <c r="Q275" s="42">
        <f t="shared" si="28"/>
        <v>189</v>
      </c>
      <c r="R275" s="42">
        <f t="shared" si="29"/>
        <v>57</v>
      </c>
    </row>
    <row r="276" spans="1:18">
      <c r="A276">
        <v>275</v>
      </c>
      <c r="B276" t="s">
        <v>334</v>
      </c>
      <c r="C276" t="s">
        <v>29</v>
      </c>
      <c r="D276" t="s">
        <v>30</v>
      </c>
      <c r="E276" s="41">
        <v>45627</v>
      </c>
      <c r="F276" s="41">
        <v>45636</v>
      </c>
      <c r="G276">
        <v>2</v>
      </c>
      <c r="H276" s="42">
        <v>730</v>
      </c>
      <c r="I276" t="s">
        <v>21</v>
      </c>
      <c r="J276" t="s">
        <v>302</v>
      </c>
      <c r="K276" t="s">
        <v>27</v>
      </c>
      <c r="L276" s="44" t="str">
        <f t="shared" si="24"/>
        <v>2024</v>
      </c>
      <c r="M276" s="44" t="str">
        <f t="shared" si="25"/>
        <v>Dec</v>
      </c>
      <c r="N276" s="44" t="str">
        <f t="shared" si="26"/>
        <v>Sun</v>
      </c>
      <c r="O276" s="44">
        <f t="shared" si="27"/>
        <v>9</v>
      </c>
      <c r="P276" s="44">
        <f>ROUND(G276*H276*VLOOKUP(D276,Table2[#All],2,FALSE),0)</f>
        <v>1095</v>
      </c>
      <c r="Q276" s="42">
        <f t="shared" si="28"/>
        <v>1460</v>
      </c>
      <c r="R276" s="42">
        <f t="shared" si="29"/>
        <v>365</v>
      </c>
    </row>
    <row r="277" spans="1:18">
      <c r="A277">
        <v>276</v>
      </c>
      <c r="B277" t="s">
        <v>335</v>
      </c>
      <c r="C277" t="s">
        <v>33</v>
      </c>
      <c r="D277" t="s">
        <v>126</v>
      </c>
      <c r="E277" s="41">
        <v>45359</v>
      </c>
      <c r="F277" s="41">
        <v>45366</v>
      </c>
      <c r="G277">
        <v>10</v>
      </c>
      <c r="H277" s="42">
        <v>241</v>
      </c>
      <c r="I277" t="s">
        <v>21</v>
      </c>
      <c r="J277" t="s">
        <v>305</v>
      </c>
      <c r="K277" t="s">
        <v>27</v>
      </c>
      <c r="L277" s="44" t="str">
        <f t="shared" si="24"/>
        <v>2024</v>
      </c>
      <c r="M277" s="44" t="str">
        <f t="shared" si="25"/>
        <v>Mar</v>
      </c>
      <c r="N277" s="44" t="str">
        <f t="shared" si="26"/>
        <v>Fri</v>
      </c>
      <c r="O277" s="44">
        <f t="shared" si="27"/>
        <v>7</v>
      </c>
      <c r="P277" s="44">
        <f>ROUND(G277*H277*VLOOKUP(D277,Table2[#All],2,FALSE),0)</f>
        <v>1446</v>
      </c>
      <c r="Q277" s="42">
        <f t="shared" si="28"/>
        <v>2410</v>
      </c>
      <c r="R277" s="42">
        <f t="shared" si="29"/>
        <v>964</v>
      </c>
    </row>
    <row r="278" spans="1:18">
      <c r="A278">
        <v>277</v>
      </c>
      <c r="B278" t="s">
        <v>336</v>
      </c>
      <c r="C278" t="s">
        <v>19</v>
      </c>
      <c r="D278" t="s">
        <v>107</v>
      </c>
      <c r="E278" s="41">
        <v>45353</v>
      </c>
      <c r="F278" s="41">
        <v>45366</v>
      </c>
      <c r="G278">
        <v>7</v>
      </c>
      <c r="H278" s="42">
        <v>720</v>
      </c>
      <c r="I278" t="s">
        <v>21</v>
      </c>
      <c r="J278" t="s">
        <v>302</v>
      </c>
      <c r="K278" t="s">
        <v>27</v>
      </c>
      <c r="L278" s="44" t="str">
        <f t="shared" si="24"/>
        <v>2024</v>
      </c>
      <c r="M278" s="44" t="str">
        <f t="shared" si="25"/>
        <v>Mar</v>
      </c>
      <c r="N278" s="44" t="str">
        <f t="shared" si="26"/>
        <v>Sat</v>
      </c>
      <c r="O278" s="44">
        <f t="shared" si="27"/>
        <v>13</v>
      </c>
      <c r="P278" s="44">
        <f>ROUND(G278*H278*VLOOKUP(D278,Table2[#All],2,FALSE),0)</f>
        <v>3528</v>
      </c>
      <c r="Q278" s="42">
        <f t="shared" si="28"/>
        <v>5040</v>
      </c>
      <c r="R278" s="42">
        <f t="shared" si="29"/>
        <v>1512</v>
      </c>
    </row>
    <row r="279" spans="1:18">
      <c r="A279">
        <v>278</v>
      </c>
      <c r="B279" t="s">
        <v>337</v>
      </c>
      <c r="C279" t="s">
        <v>29</v>
      </c>
      <c r="D279" t="s">
        <v>30</v>
      </c>
      <c r="E279" s="41">
        <v>45360</v>
      </c>
      <c r="F279" s="41">
        <v>45371</v>
      </c>
      <c r="G279">
        <v>3</v>
      </c>
      <c r="H279" s="42">
        <v>80</v>
      </c>
      <c r="I279" t="s">
        <v>21</v>
      </c>
      <c r="J279" t="s">
        <v>305</v>
      </c>
      <c r="K279" t="s">
        <v>56</v>
      </c>
      <c r="L279" s="44" t="str">
        <f t="shared" si="24"/>
        <v>2024</v>
      </c>
      <c r="M279" s="44" t="str">
        <f t="shared" si="25"/>
        <v>Mar</v>
      </c>
      <c r="N279" s="44" t="str">
        <f t="shared" si="26"/>
        <v>Sat</v>
      </c>
      <c r="O279" s="44">
        <f t="shared" si="27"/>
        <v>11</v>
      </c>
      <c r="P279" s="44">
        <f>ROUND(G279*H279*VLOOKUP(D279,Table2[#All],2,FALSE),0)</f>
        <v>180</v>
      </c>
      <c r="Q279" s="42">
        <f t="shared" si="28"/>
        <v>240</v>
      </c>
      <c r="R279" s="42">
        <f t="shared" si="29"/>
        <v>60</v>
      </c>
    </row>
    <row r="280" spans="1:18">
      <c r="A280">
        <v>279</v>
      </c>
      <c r="B280" t="s">
        <v>338</v>
      </c>
      <c r="C280" t="s">
        <v>25</v>
      </c>
      <c r="D280" t="s">
        <v>54</v>
      </c>
      <c r="E280" s="41">
        <v>45403</v>
      </c>
      <c r="F280" s="41">
        <v>45409</v>
      </c>
      <c r="G280">
        <v>2</v>
      </c>
      <c r="H280" s="42">
        <v>928</v>
      </c>
      <c r="I280" t="s">
        <v>21</v>
      </c>
      <c r="J280" t="s">
        <v>302</v>
      </c>
      <c r="K280" t="s">
        <v>23</v>
      </c>
      <c r="L280" s="44" t="str">
        <f t="shared" si="24"/>
        <v>2024</v>
      </c>
      <c r="M280" s="44" t="str">
        <f t="shared" si="25"/>
        <v>Apr</v>
      </c>
      <c r="N280" s="44" t="str">
        <f t="shared" si="26"/>
        <v>Sun</v>
      </c>
      <c r="O280" s="44">
        <f t="shared" si="27"/>
        <v>6</v>
      </c>
      <c r="P280" s="44">
        <f>ROUND(G280*H280*VLOOKUP(D280,Table2[#All],2,FALSE),0)</f>
        <v>1114</v>
      </c>
      <c r="Q280" s="42">
        <f t="shared" si="28"/>
        <v>1856</v>
      </c>
      <c r="R280" s="42">
        <f t="shared" si="29"/>
        <v>742</v>
      </c>
    </row>
    <row r="281" spans="1:18">
      <c r="A281">
        <v>280</v>
      </c>
      <c r="B281" t="s">
        <v>339</v>
      </c>
      <c r="C281" t="s">
        <v>25</v>
      </c>
      <c r="D281" t="s">
        <v>54</v>
      </c>
      <c r="E281" s="41">
        <v>45471</v>
      </c>
      <c r="F281" s="41">
        <v>45484</v>
      </c>
      <c r="G281">
        <v>7</v>
      </c>
      <c r="H281" s="42">
        <v>332</v>
      </c>
      <c r="I281" t="s">
        <v>21</v>
      </c>
      <c r="J281" t="s">
        <v>31</v>
      </c>
      <c r="K281" t="s">
        <v>56</v>
      </c>
      <c r="L281" s="44" t="str">
        <f t="shared" si="24"/>
        <v>2024</v>
      </c>
      <c r="M281" s="44" t="str">
        <f t="shared" si="25"/>
        <v>Jun</v>
      </c>
      <c r="N281" s="44" t="str">
        <f t="shared" si="26"/>
        <v>Fri</v>
      </c>
      <c r="O281" s="44">
        <f t="shared" si="27"/>
        <v>13</v>
      </c>
      <c r="P281" s="44">
        <f>ROUND(G281*H281*VLOOKUP(D281,Table2[#All],2,FALSE),0)</f>
        <v>1394</v>
      </c>
      <c r="Q281" s="42">
        <f t="shared" si="28"/>
        <v>2324</v>
      </c>
      <c r="R281" s="42">
        <f t="shared" si="29"/>
        <v>930</v>
      </c>
    </row>
    <row r="282" spans="1:18">
      <c r="A282">
        <v>281</v>
      </c>
      <c r="B282" t="s">
        <v>340</v>
      </c>
      <c r="C282" t="s">
        <v>19</v>
      </c>
      <c r="D282" t="s">
        <v>107</v>
      </c>
      <c r="E282" s="41">
        <v>45397</v>
      </c>
      <c r="F282" s="41">
        <v>45400</v>
      </c>
      <c r="G282">
        <v>9</v>
      </c>
      <c r="H282" s="42">
        <v>631</v>
      </c>
      <c r="I282" t="s">
        <v>37</v>
      </c>
      <c r="J282" t="s">
        <v>305</v>
      </c>
      <c r="K282" t="s">
        <v>27</v>
      </c>
      <c r="L282" s="44" t="str">
        <f t="shared" si="24"/>
        <v>2024</v>
      </c>
      <c r="M282" s="44" t="str">
        <f t="shared" si="25"/>
        <v>Apr</v>
      </c>
      <c r="N282" s="44" t="str">
        <f t="shared" si="26"/>
        <v>Mon</v>
      </c>
      <c r="O282" s="44">
        <f t="shared" si="27"/>
        <v>3</v>
      </c>
      <c r="P282" s="44">
        <f>ROUND(G282*H282*VLOOKUP(D282,Table2[#All],2,FALSE),0)</f>
        <v>3975</v>
      </c>
      <c r="Q282" s="42">
        <f t="shared" si="28"/>
        <v>5679</v>
      </c>
      <c r="R282" s="42">
        <f t="shared" si="29"/>
        <v>1704</v>
      </c>
    </row>
    <row r="283" spans="1:18">
      <c r="A283">
        <v>282</v>
      </c>
      <c r="B283" t="s">
        <v>341</v>
      </c>
      <c r="C283" t="s">
        <v>33</v>
      </c>
      <c r="D283" t="s">
        <v>126</v>
      </c>
      <c r="E283" s="41">
        <v>45415</v>
      </c>
      <c r="F283" s="41">
        <v>45419</v>
      </c>
      <c r="G283">
        <v>8</v>
      </c>
      <c r="H283" s="42">
        <v>663</v>
      </c>
      <c r="I283" t="s">
        <v>37</v>
      </c>
      <c r="J283" t="s">
        <v>305</v>
      </c>
      <c r="K283" t="s">
        <v>39</v>
      </c>
      <c r="L283" s="44" t="str">
        <f t="shared" si="24"/>
        <v>2024</v>
      </c>
      <c r="M283" s="44" t="str">
        <f t="shared" si="25"/>
        <v>May</v>
      </c>
      <c r="N283" s="44" t="str">
        <f t="shared" si="26"/>
        <v>Fri</v>
      </c>
      <c r="O283" s="44">
        <f t="shared" si="27"/>
        <v>4</v>
      </c>
      <c r="P283" s="44">
        <f>ROUND(G283*H283*VLOOKUP(D283,Table2[#All],2,FALSE),0)</f>
        <v>3182</v>
      </c>
      <c r="Q283" s="42">
        <f t="shared" si="28"/>
        <v>5304</v>
      </c>
      <c r="R283" s="42">
        <f t="shared" si="29"/>
        <v>2122</v>
      </c>
    </row>
    <row r="284" spans="1:18">
      <c r="A284">
        <v>283</v>
      </c>
      <c r="B284" t="s">
        <v>342</v>
      </c>
      <c r="C284" t="s">
        <v>41</v>
      </c>
      <c r="D284" t="s">
        <v>42</v>
      </c>
      <c r="E284" s="41">
        <v>45641</v>
      </c>
      <c r="F284" s="41">
        <v>45646</v>
      </c>
      <c r="G284">
        <v>3</v>
      </c>
      <c r="H284" s="42">
        <v>791</v>
      </c>
      <c r="I284" t="s">
        <v>21</v>
      </c>
      <c r="J284" t="s">
        <v>38</v>
      </c>
      <c r="K284" t="s">
        <v>23</v>
      </c>
      <c r="L284" s="44" t="str">
        <f t="shared" si="24"/>
        <v>2024</v>
      </c>
      <c r="M284" s="44" t="str">
        <f t="shared" si="25"/>
        <v>Dec</v>
      </c>
      <c r="N284" s="44" t="str">
        <f t="shared" si="26"/>
        <v>Sun</v>
      </c>
      <c r="O284" s="44">
        <f t="shared" si="27"/>
        <v>5</v>
      </c>
      <c r="P284" s="44">
        <f>ROUND(G284*H284*VLOOKUP(D284,Table2[#All],2,FALSE),0)</f>
        <v>1780</v>
      </c>
      <c r="Q284" s="42">
        <f t="shared" si="28"/>
        <v>2373</v>
      </c>
      <c r="R284" s="42">
        <f t="shared" si="29"/>
        <v>593</v>
      </c>
    </row>
    <row r="285" spans="1:18">
      <c r="A285">
        <v>284</v>
      </c>
      <c r="B285" t="s">
        <v>343</v>
      </c>
      <c r="C285" t="s">
        <v>25</v>
      </c>
      <c r="D285" t="s">
        <v>67</v>
      </c>
      <c r="E285" s="41">
        <v>45613</v>
      </c>
      <c r="F285" s="41">
        <v>45616</v>
      </c>
      <c r="G285">
        <v>9</v>
      </c>
      <c r="H285" s="42">
        <v>795</v>
      </c>
      <c r="I285" t="s">
        <v>37</v>
      </c>
      <c r="J285" t="s">
        <v>38</v>
      </c>
      <c r="K285" t="s">
        <v>56</v>
      </c>
      <c r="L285" s="44" t="str">
        <f t="shared" si="24"/>
        <v>2024</v>
      </c>
      <c r="M285" s="44" t="str">
        <f t="shared" si="25"/>
        <v>Nov</v>
      </c>
      <c r="N285" s="44" t="str">
        <f t="shared" si="26"/>
        <v>Sun</v>
      </c>
      <c r="O285" s="44">
        <f t="shared" si="27"/>
        <v>3</v>
      </c>
      <c r="P285" s="44">
        <f>ROUND(G285*H285*VLOOKUP(D285,Table2[#All],2,FALSE),0)</f>
        <v>3935</v>
      </c>
      <c r="Q285" s="42">
        <f t="shared" si="28"/>
        <v>7155</v>
      </c>
      <c r="R285" s="42">
        <f t="shared" si="29"/>
        <v>3220</v>
      </c>
    </row>
    <row r="286" spans="1:18">
      <c r="A286">
        <v>285</v>
      </c>
      <c r="B286" t="s">
        <v>344</v>
      </c>
      <c r="C286" t="s">
        <v>19</v>
      </c>
      <c r="D286" t="s">
        <v>107</v>
      </c>
      <c r="E286" s="41">
        <v>45332</v>
      </c>
      <c r="F286" s="41">
        <v>45346</v>
      </c>
      <c r="G286">
        <v>9</v>
      </c>
      <c r="H286" s="42">
        <v>953</v>
      </c>
      <c r="I286" t="s">
        <v>37</v>
      </c>
      <c r="J286" t="s">
        <v>302</v>
      </c>
      <c r="K286" t="s">
        <v>39</v>
      </c>
      <c r="L286" s="44" t="str">
        <f t="shared" si="24"/>
        <v>2024</v>
      </c>
      <c r="M286" s="44" t="str">
        <f t="shared" si="25"/>
        <v>Feb</v>
      </c>
      <c r="N286" s="44" t="str">
        <f t="shared" si="26"/>
        <v>Sat</v>
      </c>
      <c r="O286" s="44">
        <f t="shared" si="27"/>
        <v>14</v>
      </c>
      <c r="P286" s="44">
        <f>ROUND(G286*H286*VLOOKUP(D286,Table2[#All],2,FALSE),0)</f>
        <v>6004</v>
      </c>
      <c r="Q286" s="42">
        <f t="shared" si="28"/>
        <v>8577</v>
      </c>
      <c r="R286" s="42">
        <f t="shared" si="29"/>
        <v>2573</v>
      </c>
    </row>
    <row r="287" spans="1:18">
      <c r="A287">
        <v>286</v>
      </c>
      <c r="B287" t="s">
        <v>345</v>
      </c>
      <c r="C287" t="s">
        <v>41</v>
      </c>
      <c r="D287" t="s">
        <v>61</v>
      </c>
      <c r="E287" s="41">
        <v>45592</v>
      </c>
      <c r="F287" s="41">
        <v>45606</v>
      </c>
      <c r="G287">
        <v>2</v>
      </c>
      <c r="H287" s="42">
        <v>327</v>
      </c>
      <c r="I287" t="s">
        <v>37</v>
      </c>
      <c r="J287" t="s">
        <v>305</v>
      </c>
      <c r="K287" t="s">
        <v>39</v>
      </c>
      <c r="L287" s="44" t="str">
        <f t="shared" si="24"/>
        <v>2024</v>
      </c>
      <c r="M287" s="44" t="str">
        <f t="shared" si="25"/>
        <v>Oct</v>
      </c>
      <c r="N287" s="44" t="str">
        <f t="shared" si="26"/>
        <v>Sun</v>
      </c>
      <c r="O287" s="44">
        <f t="shared" si="27"/>
        <v>14</v>
      </c>
      <c r="P287" s="44">
        <f>ROUND(G287*H287*VLOOKUP(D287,Table2[#All],2,FALSE),0)</f>
        <v>458</v>
      </c>
      <c r="Q287" s="42">
        <f t="shared" si="28"/>
        <v>654</v>
      </c>
      <c r="R287" s="42">
        <f t="shared" si="29"/>
        <v>196</v>
      </c>
    </row>
    <row r="288" spans="1:18">
      <c r="A288">
        <v>287</v>
      </c>
      <c r="B288" t="s">
        <v>346</v>
      </c>
      <c r="C288" t="s">
        <v>25</v>
      </c>
      <c r="D288" t="s">
        <v>71</v>
      </c>
      <c r="E288" s="41">
        <v>45320</v>
      </c>
      <c r="F288" s="41">
        <v>45324</v>
      </c>
      <c r="G288">
        <v>5</v>
      </c>
      <c r="H288" s="42">
        <v>692</v>
      </c>
      <c r="I288" t="s">
        <v>21</v>
      </c>
      <c r="J288" t="s">
        <v>305</v>
      </c>
      <c r="K288" t="s">
        <v>27</v>
      </c>
      <c r="L288" s="44" t="str">
        <f t="shared" si="24"/>
        <v>2024</v>
      </c>
      <c r="M288" s="44" t="str">
        <f t="shared" si="25"/>
        <v>Jan</v>
      </c>
      <c r="N288" s="44" t="str">
        <f t="shared" si="26"/>
        <v>Mon</v>
      </c>
      <c r="O288" s="44">
        <f t="shared" si="27"/>
        <v>4</v>
      </c>
      <c r="P288" s="44">
        <f>ROUND(G288*H288*VLOOKUP(D288,Table2[#All],2,FALSE),0)</f>
        <v>2249</v>
      </c>
      <c r="Q288" s="42">
        <f t="shared" si="28"/>
        <v>3460</v>
      </c>
      <c r="R288" s="42">
        <f t="shared" si="29"/>
        <v>1211</v>
      </c>
    </row>
    <row r="289" spans="1:18">
      <c r="A289">
        <v>288</v>
      </c>
      <c r="B289" t="s">
        <v>347</v>
      </c>
      <c r="C289" t="s">
        <v>19</v>
      </c>
      <c r="D289" t="s">
        <v>69</v>
      </c>
      <c r="E289" s="41">
        <v>45651</v>
      </c>
      <c r="F289" s="41">
        <v>45658</v>
      </c>
      <c r="G289">
        <v>1</v>
      </c>
      <c r="H289" s="42">
        <v>177</v>
      </c>
      <c r="I289" t="s">
        <v>37</v>
      </c>
      <c r="J289" t="s">
        <v>38</v>
      </c>
      <c r="K289" t="s">
        <v>27</v>
      </c>
      <c r="L289" s="44" t="str">
        <f t="shared" si="24"/>
        <v>2024</v>
      </c>
      <c r="M289" s="44" t="str">
        <f t="shared" si="25"/>
        <v>Dec</v>
      </c>
      <c r="N289" s="44" t="str">
        <f t="shared" si="26"/>
        <v>Wed</v>
      </c>
      <c r="O289" s="44">
        <f t="shared" si="27"/>
        <v>7</v>
      </c>
      <c r="P289" s="44">
        <f>ROUND(G289*H289*VLOOKUP(D289,Table2[#All],2,FALSE),0)</f>
        <v>150</v>
      </c>
      <c r="Q289" s="42">
        <f t="shared" si="28"/>
        <v>177</v>
      </c>
      <c r="R289" s="42">
        <f t="shared" si="29"/>
        <v>27</v>
      </c>
    </row>
    <row r="290" spans="1:18">
      <c r="A290">
        <v>289</v>
      </c>
      <c r="B290" t="s">
        <v>348</v>
      </c>
      <c r="C290" t="s">
        <v>25</v>
      </c>
      <c r="D290" t="s">
        <v>67</v>
      </c>
      <c r="E290" s="41">
        <v>45377</v>
      </c>
      <c r="F290" s="41">
        <v>45390</v>
      </c>
      <c r="G290">
        <v>6</v>
      </c>
      <c r="H290" s="42">
        <v>139</v>
      </c>
      <c r="I290" t="s">
        <v>37</v>
      </c>
      <c r="J290" t="s">
        <v>305</v>
      </c>
      <c r="K290" t="s">
        <v>56</v>
      </c>
      <c r="L290" s="44" t="str">
        <f t="shared" si="24"/>
        <v>2024</v>
      </c>
      <c r="M290" s="44" t="str">
        <f t="shared" si="25"/>
        <v>Mar</v>
      </c>
      <c r="N290" s="44" t="str">
        <f t="shared" si="26"/>
        <v>Tue</v>
      </c>
      <c r="O290" s="44">
        <f t="shared" si="27"/>
        <v>13</v>
      </c>
      <c r="P290" s="44">
        <f>ROUND(G290*H290*VLOOKUP(D290,Table2[#All],2,FALSE),0)</f>
        <v>459</v>
      </c>
      <c r="Q290" s="42">
        <f t="shared" si="28"/>
        <v>834</v>
      </c>
      <c r="R290" s="42">
        <f t="shared" si="29"/>
        <v>375</v>
      </c>
    </row>
    <row r="291" spans="1:18">
      <c r="A291">
        <v>290</v>
      </c>
      <c r="B291" t="s">
        <v>349</v>
      </c>
      <c r="C291" t="s">
        <v>25</v>
      </c>
      <c r="D291" t="s">
        <v>75</v>
      </c>
      <c r="E291" s="41">
        <v>45480</v>
      </c>
      <c r="F291" s="41">
        <v>45490</v>
      </c>
      <c r="G291">
        <v>3</v>
      </c>
      <c r="H291" s="42">
        <v>271</v>
      </c>
      <c r="I291" t="s">
        <v>37</v>
      </c>
      <c r="J291" t="s">
        <v>31</v>
      </c>
      <c r="K291" t="s">
        <v>23</v>
      </c>
      <c r="L291" s="44" t="str">
        <f t="shared" si="24"/>
        <v>2024</v>
      </c>
      <c r="M291" s="44" t="str">
        <f t="shared" si="25"/>
        <v>Jul</v>
      </c>
      <c r="N291" s="44" t="str">
        <f t="shared" si="26"/>
        <v>Sun</v>
      </c>
      <c r="O291" s="44">
        <f t="shared" si="27"/>
        <v>10</v>
      </c>
      <c r="P291" s="44">
        <f>ROUND(G291*H291*VLOOKUP(D291,Table2[#All],2,FALSE),0)</f>
        <v>407</v>
      </c>
      <c r="Q291" s="42">
        <f t="shared" si="28"/>
        <v>813</v>
      </c>
      <c r="R291" s="42">
        <f t="shared" si="29"/>
        <v>406</v>
      </c>
    </row>
    <row r="292" spans="1:18">
      <c r="A292">
        <v>291</v>
      </c>
      <c r="B292" t="s">
        <v>350</v>
      </c>
      <c r="C292" t="s">
        <v>19</v>
      </c>
      <c r="D292" t="s">
        <v>69</v>
      </c>
      <c r="E292" s="41">
        <v>45552</v>
      </c>
      <c r="F292" s="41">
        <v>45555</v>
      </c>
      <c r="G292">
        <v>1</v>
      </c>
      <c r="H292" s="42">
        <v>55</v>
      </c>
      <c r="I292" t="s">
        <v>21</v>
      </c>
      <c r="J292" t="s">
        <v>31</v>
      </c>
      <c r="K292" t="s">
        <v>56</v>
      </c>
      <c r="L292" s="44" t="str">
        <f t="shared" si="24"/>
        <v>2024</v>
      </c>
      <c r="M292" s="44" t="str">
        <f t="shared" si="25"/>
        <v>Sep</v>
      </c>
      <c r="N292" s="44" t="str">
        <f t="shared" si="26"/>
        <v>Tue</v>
      </c>
      <c r="O292" s="44">
        <f t="shared" si="27"/>
        <v>3</v>
      </c>
      <c r="P292" s="44">
        <f>ROUND(G292*H292*VLOOKUP(D292,Table2[#All],2,FALSE),0)</f>
        <v>47</v>
      </c>
      <c r="Q292" s="42">
        <f t="shared" si="28"/>
        <v>55</v>
      </c>
      <c r="R292" s="42">
        <f t="shared" si="29"/>
        <v>8</v>
      </c>
    </row>
    <row r="293" spans="1:18">
      <c r="A293">
        <v>292</v>
      </c>
      <c r="B293" t="s">
        <v>351</v>
      </c>
      <c r="C293" t="s">
        <v>19</v>
      </c>
      <c r="D293" t="s">
        <v>36</v>
      </c>
      <c r="E293" s="41">
        <v>45478</v>
      </c>
      <c r="F293" s="41">
        <v>45491</v>
      </c>
      <c r="G293">
        <v>7</v>
      </c>
      <c r="H293" s="42">
        <v>952</v>
      </c>
      <c r="I293" t="s">
        <v>21</v>
      </c>
      <c r="J293" t="s">
        <v>302</v>
      </c>
      <c r="K293" t="s">
        <v>23</v>
      </c>
      <c r="L293" s="44" t="str">
        <f t="shared" si="24"/>
        <v>2024</v>
      </c>
      <c r="M293" s="44" t="str">
        <f t="shared" si="25"/>
        <v>Jul</v>
      </c>
      <c r="N293" s="44" t="str">
        <f t="shared" si="26"/>
        <v>Fri</v>
      </c>
      <c r="O293" s="44">
        <f t="shared" si="27"/>
        <v>13</v>
      </c>
      <c r="P293" s="44">
        <f>ROUND(G293*H293*VLOOKUP(D293,Table2[#All],2,FALSE),0)</f>
        <v>4332</v>
      </c>
      <c r="Q293" s="42">
        <f t="shared" si="28"/>
        <v>6664</v>
      </c>
      <c r="R293" s="42">
        <f t="shared" si="29"/>
        <v>2332</v>
      </c>
    </row>
    <row r="294" spans="1:18">
      <c r="A294">
        <v>293</v>
      </c>
      <c r="B294" t="s">
        <v>352</v>
      </c>
      <c r="C294" t="s">
        <v>19</v>
      </c>
      <c r="D294" t="s">
        <v>46</v>
      </c>
      <c r="E294" s="41">
        <v>45482</v>
      </c>
      <c r="F294" s="41">
        <v>45488</v>
      </c>
      <c r="G294">
        <v>2</v>
      </c>
      <c r="H294" s="42">
        <v>524</v>
      </c>
      <c r="I294" t="s">
        <v>21</v>
      </c>
      <c r="J294" t="s">
        <v>305</v>
      </c>
      <c r="K294" t="s">
        <v>27</v>
      </c>
      <c r="L294" s="44" t="str">
        <f t="shared" si="24"/>
        <v>2024</v>
      </c>
      <c r="M294" s="44" t="str">
        <f t="shared" si="25"/>
        <v>Jul</v>
      </c>
      <c r="N294" s="44" t="str">
        <f t="shared" si="26"/>
        <v>Tue</v>
      </c>
      <c r="O294" s="44">
        <f t="shared" si="27"/>
        <v>6</v>
      </c>
      <c r="P294" s="44">
        <f>ROUND(G294*H294*VLOOKUP(D294,Table2[#All],2,FALSE),0)</f>
        <v>838</v>
      </c>
      <c r="Q294" s="42">
        <f t="shared" si="28"/>
        <v>1048</v>
      </c>
      <c r="R294" s="42">
        <f t="shared" si="29"/>
        <v>210</v>
      </c>
    </row>
    <row r="295" spans="1:18">
      <c r="A295">
        <v>294</v>
      </c>
      <c r="B295" t="s">
        <v>353</v>
      </c>
      <c r="C295" t="s">
        <v>29</v>
      </c>
      <c r="D295" t="s">
        <v>63</v>
      </c>
      <c r="E295" s="41">
        <v>45417</v>
      </c>
      <c r="F295" s="41">
        <v>45421</v>
      </c>
      <c r="G295">
        <v>3</v>
      </c>
      <c r="H295" s="42">
        <v>16</v>
      </c>
      <c r="I295" t="s">
        <v>21</v>
      </c>
      <c r="J295" t="s">
        <v>38</v>
      </c>
      <c r="K295" t="s">
        <v>39</v>
      </c>
      <c r="L295" s="44" t="str">
        <f t="shared" si="24"/>
        <v>2024</v>
      </c>
      <c r="M295" s="44" t="str">
        <f t="shared" si="25"/>
        <v>May</v>
      </c>
      <c r="N295" s="44" t="str">
        <f t="shared" si="26"/>
        <v>Sun</v>
      </c>
      <c r="O295" s="44">
        <f t="shared" si="27"/>
        <v>4</v>
      </c>
      <c r="P295" s="44">
        <f>ROUND(G295*H295*VLOOKUP(D295,Table2[#All],2,FALSE),0)</f>
        <v>34</v>
      </c>
      <c r="Q295" s="42">
        <f t="shared" si="28"/>
        <v>48</v>
      </c>
      <c r="R295" s="42">
        <f t="shared" si="29"/>
        <v>14</v>
      </c>
    </row>
    <row r="296" spans="1:18">
      <c r="A296">
        <v>295</v>
      </c>
      <c r="B296" t="s">
        <v>354</v>
      </c>
      <c r="C296" t="s">
        <v>25</v>
      </c>
      <c r="D296" t="s">
        <v>67</v>
      </c>
      <c r="E296" s="41">
        <v>45617</v>
      </c>
      <c r="F296" s="41">
        <v>45621</v>
      </c>
      <c r="G296">
        <v>1</v>
      </c>
      <c r="H296" s="42">
        <v>983</v>
      </c>
      <c r="I296" t="s">
        <v>37</v>
      </c>
      <c r="J296" t="s">
        <v>59</v>
      </c>
      <c r="K296" t="s">
        <v>27</v>
      </c>
      <c r="L296" s="44" t="str">
        <f t="shared" si="24"/>
        <v>2024</v>
      </c>
      <c r="M296" s="44" t="str">
        <f t="shared" si="25"/>
        <v>Nov</v>
      </c>
      <c r="N296" s="44" t="str">
        <f t="shared" si="26"/>
        <v>Thu</v>
      </c>
      <c r="O296" s="44">
        <f t="shared" si="27"/>
        <v>4</v>
      </c>
      <c r="P296" s="44">
        <f>ROUND(G296*H296*VLOOKUP(D296,Table2[#All],2,FALSE),0)</f>
        <v>541</v>
      </c>
      <c r="Q296" s="42">
        <f t="shared" si="28"/>
        <v>983</v>
      </c>
      <c r="R296" s="42">
        <f t="shared" si="29"/>
        <v>442</v>
      </c>
    </row>
    <row r="297" spans="1:18">
      <c r="A297">
        <v>296</v>
      </c>
      <c r="B297" t="s">
        <v>355</v>
      </c>
      <c r="C297" t="s">
        <v>19</v>
      </c>
      <c r="D297" t="s">
        <v>69</v>
      </c>
      <c r="E297" s="41">
        <v>45646</v>
      </c>
      <c r="F297" s="41">
        <v>45657</v>
      </c>
      <c r="G297">
        <v>5</v>
      </c>
      <c r="H297" s="42">
        <v>105</v>
      </c>
      <c r="I297" t="s">
        <v>37</v>
      </c>
      <c r="J297" t="s">
        <v>302</v>
      </c>
      <c r="K297" t="s">
        <v>39</v>
      </c>
      <c r="L297" s="44" t="str">
        <f t="shared" si="24"/>
        <v>2024</v>
      </c>
      <c r="M297" s="44" t="str">
        <f t="shared" si="25"/>
        <v>Dec</v>
      </c>
      <c r="N297" s="44" t="str">
        <f t="shared" si="26"/>
        <v>Fri</v>
      </c>
      <c r="O297" s="44">
        <f t="shared" si="27"/>
        <v>11</v>
      </c>
      <c r="P297" s="44">
        <f>ROUND(G297*H297*VLOOKUP(D297,Table2[#All],2,FALSE),0)</f>
        <v>446</v>
      </c>
      <c r="Q297" s="42">
        <f t="shared" si="28"/>
        <v>525</v>
      </c>
      <c r="R297" s="42">
        <f t="shared" si="29"/>
        <v>79</v>
      </c>
    </row>
    <row r="298" spans="1:18">
      <c r="A298">
        <v>297</v>
      </c>
      <c r="B298" t="s">
        <v>356</v>
      </c>
      <c r="C298" t="s">
        <v>33</v>
      </c>
      <c r="D298" t="s">
        <v>34</v>
      </c>
      <c r="E298" s="41">
        <v>45526</v>
      </c>
      <c r="F298" s="41">
        <v>45540</v>
      </c>
      <c r="G298">
        <v>2</v>
      </c>
      <c r="H298" s="42">
        <v>604</v>
      </c>
      <c r="I298" t="s">
        <v>21</v>
      </c>
      <c r="J298" t="s">
        <v>302</v>
      </c>
      <c r="K298" t="s">
        <v>23</v>
      </c>
      <c r="L298" s="44" t="str">
        <f t="shared" si="24"/>
        <v>2024</v>
      </c>
      <c r="M298" s="44" t="str">
        <f t="shared" si="25"/>
        <v>Aug</v>
      </c>
      <c r="N298" s="44" t="str">
        <f t="shared" si="26"/>
        <v>Thu</v>
      </c>
      <c r="O298" s="44">
        <f t="shared" si="27"/>
        <v>14</v>
      </c>
      <c r="P298" s="44">
        <f>ROUND(G298*H298*VLOOKUP(D298,Table2[#All],2,FALSE),0)</f>
        <v>664</v>
      </c>
      <c r="Q298" s="42">
        <f t="shared" si="28"/>
        <v>1208</v>
      </c>
      <c r="R298" s="42">
        <f t="shared" si="29"/>
        <v>544</v>
      </c>
    </row>
    <row r="299" spans="1:18">
      <c r="A299">
        <v>298</v>
      </c>
      <c r="B299" t="s">
        <v>357</v>
      </c>
      <c r="C299" t="s">
        <v>33</v>
      </c>
      <c r="D299" t="s">
        <v>126</v>
      </c>
      <c r="E299" s="41">
        <v>45595</v>
      </c>
      <c r="F299" s="41">
        <v>45605</v>
      </c>
      <c r="G299">
        <v>10</v>
      </c>
      <c r="H299" s="42">
        <v>73</v>
      </c>
      <c r="I299" t="s">
        <v>21</v>
      </c>
      <c r="J299" t="s">
        <v>38</v>
      </c>
      <c r="K299" t="s">
        <v>27</v>
      </c>
      <c r="L299" s="44" t="str">
        <f t="shared" si="24"/>
        <v>2024</v>
      </c>
      <c r="M299" s="44" t="str">
        <f t="shared" si="25"/>
        <v>Oct</v>
      </c>
      <c r="N299" s="44" t="str">
        <f t="shared" si="26"/>
        <v>Wed</v>
      </c>
      <c r="O299" s="44">
        <f t="shared" si="27"/>
        <v>10</v>
      </c>
      <c r="P299" s="44">
        <f>ROUND(G299*H299*VLOOKUP(D299,Table2[#All],2,FALSE),0)</f>
        <v>438</v>
      </c>
      <c r="Q299" s="42">
        <f t="shared" si="28"/>
        <v>730</v>
      </c>
      <c r="R299" s="42">
        <f t="shared" si="29"/>
        <v>292</v>
      </c>
    </row>
    <row r="300" spans="1:18">
      <c r="A300">
        <v>299</v>
      </c>
      <c r="B300" t="s">
        <v>358</v>
      </c>
      <c r="C300" t="s">
        <v>33</v>
      </c>
      <c r="D300" t="s">
        <v>34</v>
      </c>
      <c r="E300" s="41">
        <v>45411</v>
      </c>
      <c r="F300" s="41">
        <v>45426</v>
      </c>
      <c r="G300">
        <v>2</v>
      </c>
      <c r="H300" s="42">
        <v>976</v>
      </c>
      <c r="I300" t="s">
        <v>37</v>
      </c>
      <c r="J300" t="s">
        <v>302</v>
      </c>
      <c r="K300" t="s">
        <v>56</v>
      </c>
      <c r="L300" s="44" t="str">
        <f t="shared" si="24"/>
        <v>2024</v>
      </c>
      <c r="M300" s="44" t="str">
        <f t="shared" si="25"/>
        <v>Apr</v>
      </c>
      <c r="N300" s="44" t="str">
        <f t="shared" si="26"/>
        <v>Mon</v>
      </c>
      <c r="O300" s="44">
        <f t="shared" si="27"/>
        <v>15</v>
      </c>
      <c r="P300" s="44">
        <f>ROUND(G300*H300*VLOOKUP(D300,Table2[#All],2,FALSE),0)</f>
        <v>1074</v>
      </c>
      <c r="Q300" s="42">
        <f t="shared" si="28"/>
        <v>1952</v>
      </c>
      <c r="R300" s="42">
        <f t="shared" si="29"/>
        <v>878</v>
      </c>
    </row>
    <row r="301" spans="1:18">
      <c r="A301">
        <v>300</v>
      </c>
      <c r="B301" t="s">
        <v>359</v>
      </c>
      <c r="C301" t="s">
        <v>19</v>
      </c>
      <c r="D301" t="s">
        <v>20</v>
      </c>
      <c r="E301" s="41">
        <v>45372</v>
      </c>
      <c r="F301" s="41">
        <v>45375</v>
      </c>
      <c r="G301">
        <v>5</v>
      </c>
      <c r="H301" s="42">
        <v>856</v>
      </c>
      <c r="I301" t="s">
        <v>21</v>
      </c>
      <c r="J301" t="s">
        <v>305</v>
      </c>
      <c r="K301" t="s">
        <v>27</v>
      </c>
      <c r="L301" s="44" t="str">
        <f t="shared" si="24"/>
        <v>2024</v>
      </c>
      <c r="M301" s="44" t="str">
        <f t="shared" si="25"/>
        <v>Mar</v>
      </c>
      <c r="N301" s="44" t="str">
        <f t="shared" si="26"/>
        <v>Thu</v>
      </c>
      <c r="O301" s="44">
        <f t="shared" si="27"/>
        <v>3</v>
      </c>
      <c r="P301" s="44">
        <f>ROUND(G301*H301*VLOOKUP(D301,Table2[#All],2,FALSE),0)</f>
        <v>3210</v>
      </c>
      <c r="Q301" s="42">
        <f t="shared" si="28"/>
        <v>4280</v>
      </c>
      <c r="R301" s="42">
        <f t="shared" si="29"/>
        <v>1070</v>
      </c>
    </row>
    <row r="302" spans="1:18">
      <c r="A302">
        <v>301</v>
      </c>
      <c r="B302" t="s">
        <v>360</v>
      </c>
      <c r="C302" t="s">
        <v>25</v>
      </c>
      <c r="D302" t="s">
        <v>26</v>
      </c>
      <c r="E302" s="41">
        <v>45638</v>
      </c>
      <c r="F302" s="41">
        <v>45651</v>
      </c>
      <c r="G302">
        <v>5</v>
      </c>
      <c r="H302" s="42">
        <v>276</v>
      </c>
      <c r="I302" t="s">
        <v>21</v>
      </c>
      <c r="J302" t="s">
        <v>31</v>
      </c>
      <c r="K302" t="s">
        <v>56</v>
      </c>
      <c r="L302" s="44" t="str">
        <f t="shared" si="24"/>
        <v>2024</v>
      </c>
      <c r="M302" s="44" t="str">
        <f t="shared" si="25"/>
        <v>Dec</v>
      </c>
      <c r="N302" s="44" t="str">
        <f t="shared" si="26"/>
        <v>Thu</v>
      </c>
      <c r="O302" s="44">
        <f t="shared" si="27"/>
        <v>13</v>
      </c>
      <c r="P302" s="44">
        <f>ROUND(G302*H302*VLOOKUP(D302,Table2[#All],2,FALSE),0)</f>
        <v>690</v>
      </c>
      <c r="Q302" s="42">
        <f t="shared" si="28"/>
        <v>1380</v>
      </c>
      <c r="R302" s="42">
        <f t="shared" si="29"/>
        <v>690</v>
      </c>
    </row>
    <row r="303" spans="1:18">
      <c r="A303">
        <v>302</v>
      </c>
      <c r="B303" t="s">
        <v>361</v>
      </c>
      <c r="C303" t="s">
        <v>33</v>
      </c>
      <c r="D303" t="s">
        <v>48</v>
      </c>
      <c r="E303" s="41">
        <v>45576</v>
      </c>
      <c r="F303" s="41">
        <v>45588</v>
      </c>
      <c r="G303">
        <v>9</v>
      </c>
      <c r="H303" s="42">
        <v>265</v>
      </c>
      <c r="I303" t="s">
        <v>21</v>
      </c>
      <c r="J303" t="s">
        <v>302</v>
      </c>
      <c r="K303" t="s">
        <v>39</v>
      </c>
      <c r="L303" s="44" t="str">
        <f t="shared" si="24"/>
        <v>2024</v>
      </c>
      <c r="M303" s="44" t="str">
        <f t="shared" si="25"/>
        <v>Oct</v>
      </c>
      <c r="N303" s="44" t="str">
        <f t="shared" si="26"/>
        <v>Fri</v>
      </c>
      <c r="O303" s="44">
        <f t="shared" si="27"/>
        <v>12</v>
      </c>
      <c r="P303" s="44">
        <f>ROUND(G303*H303*VLOOKUP(D303,Table2[#All],2,FALSE),0)</f>
        <v>1193</v>
      </c>
      <c r="Q303" s="42">
        <f t="shared" si="28"/>
        <v>2385</v>
      </c>
      <c r="R303" s="42">
        <f t="shared" si="29"/>
        <v>1192</v>
      </c>
    </row>
    <row r="304" spans="1:18">
      <c r="A304">
        <v>303</v>
      </c>
      <c r="B304" t="s">
        <v>362</v>
      </c>
      <c r="C304" t="s">
        <v>29</v>
      </c>
      <c r="D304" t="s">
        <v>50</v>
      </c>
      <c r="E304" s="41">
        <v>45298</v>
      </c>
      <c r="F304" s="41">
        <v>45303</v>
      </c>
      <c r="G304">
        <v>1</v>
      </c>
      <c r="H304" s="42">
        <v>860</v>
      </c>
      <c r="I304" t="s">
        <v>21</v>
      </c>
      <c r="J304" t="s">
        <v>31</v>
      </c>
      <c r="K304" t="s">
        <v>27</v>
      </c>
      <c r="L304" s="44" t="str">
        <f t="shared" si="24"/>
        <v>2024</v>
      </c>
      <c r="M304" s="44" t="str">
        <f t="shared" si="25"/>
        <v>Jan</v>
      </c>
      <c r="N304" s="44" t="str">
        <f t="shared" si="26"/>
        <v>Sun</v>
      </c>
      <c r="O304" s="44">
        <f t="shared" si="27"/>
        <v>5</v>
      </c>
      <c r="P304" s="44">
        <f>ROUND(G304*H304*VLOOKUP(D304,Table2[#All],2,FALSE),0)</f>
        <v>559</v>
      </c>
      <c r="Q304" s="42">
        <f t="shared" si="28"/>
        <v>860</v>
      </c>
      <c r="R304" s="42">
        <f t="shared" si="29"/>
        <v>301</v>
      </c>
    </row>
    <row r="305" spans="1:18">
      <c r="A305">
        <v>304</v>
      </c>
      <c r="B305" t="s">
        <v>363</v>
      </c>
      <c r="C305" t="s">
        <v>29</v>
      </c>
      <c r="D305" t="s">
        <v>30</v>
      </c>
      <c r="E305" s="41">
        <v>45482</v>
      </c>
      <c r="F305" s="41">
        <v>45493</v>
      </c>
      <c r="G305">
        <v>2</v>
      </c>
      <c r="H305" s="42">
        <v>606</v>
      </c>
      <c r="I305" t="s">
        <v>21</v>
      </c>
      <c r="J305" t="s">
        <v>305</v>
      </c>
      <c r="K305" t="s">
        <v>23</v>
      </c>
      <c r="L305" s="44" t="str">
        <f t="shared" si="24"/>
        <v>2024</v>
      </c>
      <c r="M305" s="44" t="str">
        <f t="shared" si="25"/>
        <v>Jul</v>
      </c>
      <c r="N305" s="44" t="str">
        <f t="shared" si="26"/>
        <v>Tue</v>
      </c>
      <c r="O305" s="44">
        <f t="shared" si="27"/>
        <v>11</v>
      </c>
      <c r="P305" s="44">
        <f>ROUND(G305*H305*VLOOKUP(D305,Table2[#All],2,FALSE),0)</f>
        <v>909</v>
      </c>
      <c r="Q305" s="42">
        <f t="shared" si="28"/>
        <v>1212</v>
      </c>
      <c r="R305" s="42">
        <f t="shared" si="29"/>
        <v>303</v>
      </c>
    </row>
    <row r="306" spans="1:18">
      <c r="A306">
        <v>305</v>
      </c>
      <c r="B306" t="s">
        <v>364</v>
      </c>
      <c r="C306" t="s">
        <v>19</v>
      </c>
      <c r="D306" t="s">
        <v>20</v>
      </c>
      <c r="E306" s="41">
        <v>45528</v>
      </c>
      <c r="F306" s="41">
        <v>45534</v>
      </c>
      <c r="G306">
        <v>1</v>
      </c>
      <c r="H306" s="42">
        <v>182</v>
      </c>
      <c r="I306" t="s">
        <v>37</v>
      </c>
      <c r="J306" t="s">
        <v>305</v>
      </c>
      <c r="K306" t="s">
        <v>27</v>
      </c>
      <c r="L306" s="44" t="str">
        <f t="shared" si="24"/>
        <v>2024</v>
      </c>
      <c r="M306" s="44" t="str">
        <f t="shared" si="25"/>
        <v>Aug</v>
      </c>
      <c r="N306" s="44" t="str">
        <f t="shared" si="26"/>
        <v>Sat</v>
      </c>
      <c r="O306" s="44">
        <f t="shared" si="27"/>
        <v>6</v>
      </c>
      <c r="P306" s="44">
        <f>ROUND(G306*H306*VLOOKUP(D306,Table2[#All],2,FALSE),0)</f>
        <v>137</v>
      </c>
      <c r="Q306" s="42">
        <f t="shared" si="28"/>
        <v>182</v>
      </c>
      <c r="R306" s="42">
        <f t="shared" si="29"/>
        <v>45</v>
      </c>
    </row>
    <row r="307" spans="1:18">
      <c r="A307">
        <v>306</v>
      </c>
      <c r="B307" t="s">
        <v>365</v>
      </c>
      <c r="C307" t="s">
        <v>33</v>
      </c>
      <c r="D307" t="s">
        <v>34</v>
      </c>
      <c r="E307" s="41">
        <v>45826</v>
      </c>
      <c r="F307" s="41">
        <v>45836</v>
      </c>
      <c r="G307">
        <v>6</v>
      </c>
      <c r="H307" s="42">
        <v>973</v>
      </c>
      <c r="I307" t="s">
        <v>21</v>
      </c>
      <c r="J307" t="s">
        <v>31</v>
      </c>
      <c r="K307" t="s">
        <v>23</v>
      </c>
      <c r="L307" s="44" t="str">
        <f t="shared" si="24"/>
        <v>2025</v>
      </c>
      <c r="M307" s="44" t="str">
        <f t="shared" si="25"/>
        <v>Jun</v>
      </c>
      <c r="N307" s="44" t="str">
        <f t="shared" si="26"/>
        <v>Wed</v>
      </c>
      <c r="O307" s="44">
        <f t="shared" si="27"/>
        <v>10</v>
      </c>
      <c r="P307" s="44">
        <f>ROUND(G307*H307*VLOOKUP(D307,Table2[#All],2,FALSE),0)</f>
        <v>3211</v>
      </c>
      <c r="Q307" s="42">
        <f t="shared" si="28"/>
        <v>5838</v>
      </c>
      <c r="R307" s="42">
        <f t="shared" si="29"/>
        <v>2627</v>
      </c>
    </row>
    <row r="308" spans="1:18">
      <c r="A308">
        <v>307</v>
      </c>
      <c r="B308" t="s">
        <v>366</v>
      </c>
      <c r="C308" t="s">
        <v>33</v>
      </c>
      <c r="D308" t="s">
        <v>34</v>
      </c>
      <c r="E308" s="41">
        <v>45690</v>
      </c>
      <c r="F308" s="41">
        <v>45696</v>
      </c>
      <c r="G308">
        <v>2</v>
      </c>
      <c r="H308" s="42">
        <v>947</v>
      </c>
      <c r="I308" t="s">
        <v>21</v>
      </c>
      <c r="J308" t="s">
        <v>38</v>
      </c>
      <c r="K308" t="s">
        <v>23</v>
      </c>
      <c r="L308" s="44" t="str">
        <f t="shared" si="24"/>
        <v>2025</v>
      </c>
      <c r="M308" s="44" t="str">
        <f t="shared" si="25"/>
        <v>Feb</v>
      </c>
      <c r="N308" s="44" t="str">
        <f t="shared" si="26"/>
        <v>Sun</v>
      </c>
      <c r="O308" s="44">
        <f t="shared" si="27"/>
        <v>6</v>
      </c>
      <c r="P308" s="44">
        <f>ROUND(G308*H308*VLOOKUP(D308,Table2[#All],2,FALSE),0)</f>
        <v>1042</v>
      </c>
      <c r="Q308" s="42">
        <f t="shared" si="28"/>
        <v>1894</v>
      </c>
      <c r="R308" s="42">
        <f t="shared" si="29"/>
        <v>852</v>
      </c>
    </row>
    <row r="309" spans="1:18">
      <c r="A309">
        <v>308</v>
      </c>
      <c r="B309" t="s">
        <v>367</v>
      </c>
      <c r="C309" t="s">
        <v>29</v>
      </c>
      <c r="D309" t="s">
        <v>30</v>
      </c>
      <c r="E309" s="41">
        <v>45665</v>
      </c>
      <c r="F309" s="41">
        <v>45678</v>
      </c>
      <c r="G309">
        <v>1</v>
      </c>
      <c r="H309" s="42">
        <v>713</v>
      </c>
      <c r="I309" t="s">
        <v>37</v>
      </c>
      <c r="J309" t="s">
        <v>38</v>
      </c>
      <c r="K309" t="s">
        <v>27</v>
      </c>
      <c r="L309" s="44" t="str">
        <f t="shared" si="24"/>
        <v>2025</v>
      </c>
      <c r="M309" s="44" t="str">
        <f t="shared" si="25"/>
        <v>Jan</v>
      </c>
      <c r="N309" s="44" t="str">
        <f t="shared" si="26"/>
        <v>Wed</v>
      </c>
      <c r="O309" s="44">
        <f t="shared" si="27"/>
        <v>13</v>
      </c>
      <c r="P309" s="44">
        <f>ROUND(G309*H309*VLOOKUP(D309,Table2[#All],2,FALSE),0)</f>
        <v>535</v>
      </c>
      <c r="Q309" s="42">
        <f t="shared" si="28"/>
        <v>713</v>
      </c>
      <c r="R309" s="42">
        <f t="shared" si="29"/>
        <v>178</v>
      </c>
    </row>
    <row r="310" spans="1:18">
      <c r="A310">
        <v>309</v>
      </c>
      <c r="B310" t="s">
        <v>368</v>
      </c>
      <c r="C310" t="s">
        <v>41</v>
      </c>
      <c r="D310" t="s">
        <v>52</v>
      </c>
      <c r="E310" s="41">
        <v>45811</v>
      </c>
      <c r="F310" s="41">
        <v>45819</v>
      </c>
      <c r="G310">
        <v>9</v>
      </c>
      <c r="H310" s="42">
        <v>692</v>
      </c>
      <c r="I310" t="s">
        <v>37</v>
      </c>
      <c r="J310" t="s">
        <v>31</v>
      </c>
      <c r="K310" t="s">
        <v>56</v>
      </c>
      <c r="L310" s="44" t="str">
        <f t="shared" si="24"/>
        <v>2025</v>
      </c>
      <c r="M310" s="44" t="str">
        <f t="shared" si="25"/>
        <v>Jun</v>
      </c>
      <c r="N310" s="44" t="str">
        <f t="shared" si="26"/>
        <v>Tue</v>
      </c>
      <c r="O310" s="44">
        <f t="shared" si="27"/>
        <v>8</v>
      </c>
      <c r="P310" s="44">
        <f>ROUND(G310*H310*VLOOKUP(D310,Table2[#All],2,FALSE),0)</f>
        <v>4048</v>
      </c>
      <c r="Q310" s="42">
        <f t="shared" si="28"/>
        <v>6228</v>
      </c>
      <c r="R310" s="42">
        <f t="shared" si="29"/>
        <v>2180</v>
      </c>
    </row>
    <row r="311" spans="1:18">
      <c r="A311">
        <v>310</v>
      </c>
      <c r="B311" t="s">
        <v>369</v>
      </c>
      <c r="C311" t="s">
        <v>25</v>
      </c>
      <c r="D311" t="s">
        <v>54</v>
      </c>
      <c r="E311" s="41">
        <v>45803</v>
      </c>
      <c r="F311" s="41">
        <v>45814</v>
      </c>
      <c r="G311">
        <v>7</v>
      </c>
      <c r="H311" s="42">
        <v>305</v>
      </c>
      <c r="I311" t="s">
        <v>37</v>
      </c>
      <c r="J311" t="s">
        <v>43</v>
      </c>
      <c r="K311" t="s">
        <v>23</v>
      </c>
      <c r="L311" s="44" t="str">
        <f t="shared" si="24"/>
        <v>2025</v>
      </c>
      <c r="M311" s="44" t="str">
        <f t="shared" si="25"/>
        <v>May</v>
      </c>
      <c r="N311" s="44" t="str">
        <f t="shared" si="26"/>
        <v>Mon</v>
      </c>
      <c r="O311" s="44">
        <f t="shared" si="27"/>
        <v>11</v>
      </c>
      <c r="P311" s="44">
        <f>ROUND(G311*H311*VLOOKUP(D311,Table2[#All],2,FALSE),0)</f>
        <v>1281</v>
      </c>
      <c r="Q311" s="42">
        <f t="shared" si="28"/>
        <v>2135</v>
      </c>
      <c r="R311" s="42">
        <f t="shared" si="29"/>
        <v>854</v>
      </c>
    </row>
    <row r="312" spans="1:18">
      <c r="A312">
        <v>311</v>
      </c>
      <c r="B312" t="s">
        <v>370</v>
      </c>
      <c r="C312" t="s">
        <v>19</v>
      </c>
      <c r="D312" t="s">
        <v>20</v>
      </c>
      <c r="E312" s="41">
        <v>45882</v>
      </c>
      <c r="F312" s="41">
        <v>45887</v>
      </c>
      <c r="G312">
        <v>7</v>
      </c>
      <c r="H312" s="42">
        <v>501</v>
      </c>
      <c r="I312" t="s">
        <v>37</v>
      </c>
      <c r="J312" t="s">
        <v>38</v>
      </c>
      <c r="K312" t="s">
        <v>56</v>
      </c>
      <c r="L312" s="44" t="str">
        <f t="shared" si="24"/>
        <v>2025</v>
      </c>
      <c r="M312" s="44" t="str">
        <f t="shared" si="25"/>
        <v>Aug</v>
      </c>
      <c r="N312" s="44" t="str">
        <f t="shared" si="26"/>
        <v>Wed</v>
      </c>
      <c r="O312" s="44">
        <f t="shared" si="27"/>
        <v>5</v>
      </c>
      <c r="P312" s="44">
        <f>ROUND(G312*H312*VLOOKUP(D312,Table2[#All],2,FALSE),0)</f>
        <v>2630</v>
      </c>
      <c r="Q312" s="42">
        <f t="shared" si="28"/>
        <v>3507</v>
      </c>
      <c r="R312" s="42">
        <f t="shared" si="29"/>
        <v>877</v>
      </c>
    </row>
    <row r="313" spans="1:18">
      <c r="A313">
        <v>312</v>
      </c>
      <c r="B313" t="s">
        <v>371</v>
      </c>
      <c r="C313" t="s">
        <v>33</v>
      </c>
      <c r="D313" t="s">
        <v>48</v>
      </c>
      <c r="E313" s="41">
        <v>45815</v>
      </c>
      <c r="F313" s="41">
        <v>45819</v>
      </c>
      <c r="G313">
        <v>8</v>
      </c>
      <c r="H313" s="42">
        <v>329</v>
      </c>
      <c r="I313" t="s">
        <v>21</v>
      </c>
      <c r="J313" t="s">
        <v>38</v>
      </c>
      <c r="K313" t="s">
        <v>23</v>
      </c>
      <c r="L313" s="44" t="str">
        <f t="shared" si="24"/>
        <v>2025</v>
      </c>
      <c r="M313" s="44" t="str">
        <f t="shared" si="25"/>
        <v>Jun</v>
      </c>
      <c r="N313" s="44" t="str">
        <f t="shared" si="26"/>
        <v>Sat</v>
      </c>
      <c r="O313" s="44">
        <f t="shared" si="27"/>
        <v>4</v>
      </c>
      <c r="P313" s="44">
        <f>ROUND(G313*H313*VLOOKUP(D313,Table2[#All],2,FALSE),0)</f>
        <v>1316</v>
      </c>
      <c r="Q313" s="42">
        <f t="shared" si="28"/>
        <v>2632</v>
      </c>
      <c r="R313" s="42">
        <f t="shared" si="29"/>
        <v>1316</v>
      </c>
    </row>
    <row r="314" spans="1:18">
      <c r="A314">
        <v>313</v>
      </c>
      <c r="B314" t="s">
        <v>372</v>
      </c>
      <c r="C314" t="s">
        <v>29</v>
      </c>
      <c r="D314" t="s">
        <v>30</v>
      </c>
      <c r="E314" s="41">
        <v>45665</v>
      </c>
      <c r="F314" s="41">
        <v>45672</v>
      </c>
      <c r="G314">
        <v>9</v>
      </c>
      <c r="H314" s="42">
        <v>785</v>
      </c>
      <c r="I314" t="s">
        <v>21</v>
      </c>
      <c r="J314" t="s">
        <v>59</v>
      </c>
      <c r="K314" t="s">
        <v>56</v>
      </c>
      <c r="L314" s="44" t="str">
        <f t="shared" si="24"/>
        <v>2025</v>
      </c>
      <c r="M314" s="44" t="str">
        <f t="shared" si="25"/>
        <v>Jan</v>
      </c>
      <c r="N314" s="44" t="str">
        <f t="shared" si="26"/>
        <v>Wed</v>
      </c>
      <c r="O314" s="44">
        <f t="shared" si="27"/>
        <v>7</v>
      </c>
      <c r="P314" s="44">
        <f>ROUND(G314*H314*VLOOKUP(D314,Table2[#All],2,FALSE),0)</f>
        <v>5299</v>
      </c>
      <c r="Q314" s="42">
        <f t="shared" si="28"/>
        <v>7065</v>
      </c>
      <c r="R314" s="42">
        <f t="shared" si="29"/>
        <v>1766</v>
      </c>
    </row>
    <row r="315" spans="1:18">
      <c r="A315">
        <v>314</v>
      </c>
      <c r="B315" t="s">
        <v>373</v>
      </c>
      <c r="C315" t="s">
        <v>41</v>
      </c>
      <c r="D315" t="s">
        <v>87</v>
      </c>
      <c r="E315" s="41">
        <v>45902</v>
      </c>
      <c r="F315" s="41">
        <v>45916</v>
      </c>
      <c r="G315">
        <v>2</v>
      </c>
      <c r="H315" s="42">
        <v>530</v>
      </c>
      <c r="I315" t="s">
        <v>37</v>
      </c>
      <c r="J315" t="s">
        <v>38</v>
      </c>
      <c r="K315" t="s">
        <v>27</v>
      </c>
      <c r="L315" s="44" t="str">
        <f t="shared" si="24"/>
        <v>2025</v>
      </c>
      <c r="M315" s="44" t="str">
        <f t="shared" si="25"/>
        <v>Sep</v>
      </c>
      <c r="N315" s="44" t="str">
        <f t="shared" si="26"/>
        <v>Tue</v>
      </c>
      <c r="O315" s="44">
        <f t="shared" si="27"/>
        <v>14</v>
      </c>
      <c r="P315" s="44">
        <f>ROUND(G315*H315*VLOOKUP(D315,Table2[#All],2,FALSE),0)</f>
        <v>795</v>
      </c>
      <c r="Q315" s="42">
        <f t="shared" si="28"/>
        <v>1060</v>
      </c>
      <c r="R315" s="42">
        <f t="shared" si="29"/>
        <v>265</v>
      </c>
    </row>
    <row r="316" spans="1:18">
      <c r="A316">
        <v>315</v>
      </c>
      <c r="B316" t="s">
        <v>374</v>
      </c>
      <c r="C316" t="s">
        <v>41</v>
      </c>
      <c r="D316" t="s">
        <v>52</v>
      </c>
      <c r="E316" s="41">
        <v>45995</v>
      </c>
      <c r="F316" s="41">
        <v>46004</v>
      </c>
      <c r="G316">
        <v>3</v>
      </c>
      <c r="H316" s="42">
        <v>799</v>
      </c>
      <c r="I316" t="s">
        <v>21</v>
      </c>
      <c r="J316" t="s">
        <v>31</v>
      </c>
      <c r="K316" t="s">
        <v>56</v>
      </c>
      <c r="L316" s="44" t="str">
        <f t="shared" si="24"/>
        <v>2025</v>
      </c>
      <c r="M316" s="44" t="str">
        <f t="shared" si="25"/>
        <v>Dec</v>
      </c>
      <c r="N316" s="44" t="str">
        <f t="shared" si="26"/>
        <v>Thu</v>
      </c>
      <c r="O316" s="44">
        <f t="shared" si="27"/>
        <v>9</v>
      </c>
      <c r="P316" s="44">
        <f>ROUND(G316*H316*VLOOKUP(D316,Table2[#All],2,FALSE),0)</f>
        <v>1558</v>
      </c>
      <c r="Q316" s="42">
        <f t="shared" si="28"/>
        <v>2397</v>
      </c>
      <c r="R316" s="42">
        <f t="shared" si="29"/>
        <v>839</v>
      </c>
    </row>
    <row r="317" spans="1:18">
      <c r="A317">
        <v>316</v>
      </c>
      <c r="B317" t="s">
        <v>375</v>
      </c>
      <c r="C317" t="s">
        <v>41</v>
      </c>
      <c r="D317" t="s">
        <v>87</v>
      </c>
      <c r="E317" s="41">
        <v>45851</v>
      </c>
      <c r="F317" s="41">
        <v>45856</v>
      </c>
      <c r="G317">
        <v>10</v>
      </c>
      <c r="H317" s="42">
        <v>974</v>
      </c>
      <c r="I317" t="s">
        <v>21</v>
      </c>
      <c r="J317" t="s">
        <v>38</v>
      </c>
      <c r="K317" t="s">
        <v>27</v>
      </c>
      <c r="L317" s="44" t="str">
        <f t="shared" si="24"/>
        <v>2025</v>
      </c>
      <c r="M317" s="44" t="str">
        <f t="shared" si="25"/>
        <v>Jul</v>
      </c>
      <c r="N317" s="44" t="str">
        <f t="shared" si="26"/>
        <v>Sun</v>
      </c>
      <c r="O317" s="44">
        <f t="shared" si="27"/>
        <v>5</v>
      </c>
      <c r="P317" s="44">
        <f>ROUND(G317*H317*VLOOKUP(D317,Table2[#All],2,FALSE),0)</f>
        <v>7305</v>
      </c>
      <c r="Q317" s="42">
        <f t="shared" si="28"/>
        <v>9740</v>
      </c>
      <c r="R317" s="42">
        <f t="shared" si="29"/>
        <v>2435</v>
      </c>
    </row>
    <row r="318" spans="1:18">
      <c r="A318">
        <v>317</v>
      </c>
      <c r="B318" t="s">
        <v>376</v>
      </c>
      <c r="C318" t="s">
        <v>25</v>
      </c>
      <c r="D318" t="s">
        <v>75</v>
      </c>
      <c r="E318" s="41">
        <v>45835</v>
      </c>
      <c r="F318" s="41">
        <v>45840</v>
      </c>
      <c r="G318">
        <v>3</v>
      </c>
      <c r="H318" s="42">
        <v>179</v>
      </c>
      <c r="I318" t="s">
        <v>21</v>
      </c>
      <c r="J318" t="s">
        <v>31</v>
      </c>
      <c r="K318" t="s">
        <v>56</v>
      </c>
      <c r="L318" s="44" t="str">
        <f t="shared" si="24"/>
        <v>2025</v>
      </c>
      <c r="M318" s="44" t="str">
        <f t="shared" si="25"/>
        <v>Jun</v>
      </c>
      <c r="N318" s="44" t="str">
        <f t="shared" si="26"/>
        <v>Fri</v>
      </c>
      <c r="O318" s="44">
        <f t="shared" si="27"/>
        <v>5</v>
      </c>
      <c r="P318" s="44">
        <f>ROUND(G318*H318*VLOOKUP(D318,Table2[#All],2,FALSE),0)</f>
        <v>269</v>
      </c>
      <c r="Q318" s="42">
        <f t="shared" si="28"/>
        <v>537</v>
      </c>
      <c r="R318" s="42">
        <f t="shared" si="29"/>
        <v>268</v>
      </c>
    </row>
    <row r="319" spans="1:18">
      <c r="A319">
        <v>318</v>
      </c>
      <c r="B319" t="s">
        <v>377</v>
      </c>
      <c r="C319" t="s">
        <v>25</v>
      </c>
      <c r="D319" t="s">
        <v>75</v>
      </c>
      <c r="E319" s="41">
        <v>45725</v>
      </c>
      <c r="F319" s="41">
        <v>45730</v>
      </c>
      <c r="G319">
        <v>4</v>
      </c>
      <c r="H319" s="42">
        <v>49</v>
      </c>
      <c r="I319" t="s">
        <v>37</v>
      </c>
      <c r="J319" t="s">
        <v>59</v>
      </c>
      <c r="K319" t="s">
        <v>27</v>
      </c>
      <c r="L319" s="44" t="str">
        <f t="shared" si="24"/>
        <v>2025</v>
      </c>
      <c r="M319" s="44" t="str">
        <f t="shared" si="25"/>
        <v>Mar</v>
      </c>
      <c r="N319" s="44" t="str">
        <f t="shared" si="26"/>
        <v>Sun</v>
      </c>
      <c r="O319" s="44">
        <f t="shared" si="27"/>
        <v>5</v>
      </c>
      <c r="P319" s="44">
        <f>ROUND(G319*H319*VLOOKUP(D319,Table2[#All],2,FALSE),0)</f>
        <v>98</v>
      </c>
      <c r="Q319" s="42">
        <f t="shared" si="28"/>
        <v>196</v>
      </c>
      <c r="R319" s="42">
        <f t="shared" si="29"/>
        <v>98</v>
      </c>
    </row>
    <row r="320" spans="1:18">
      <c r="A320">
        <v>319</v>
      </c>
      <c r="B320" t="s">
        <v>378</v>
      </c>
      <c r="C320" t="s">
        <v>33</v>
      </c>
      <c r="D320" t="s">
        <v>48</v>
      </c>
      <c r="E320" s="41">
        <v>45827</v>
      </c>
      <c r="F320" s="41">
        <v>45833</v>
      </c>
      <c r="G320">
        <v>7</v>
      </c>
      <c r="H320" s="42">
        <v>409</v>
      </c>
      <c r="I320" t="s">
        <v>21</v>
      </c>
      <c r="J320" t="s">
        <v>43</v>
      </c>
      <c r="K320" t="s">
        <v>39</v>
      </c>
      <c r="L320" s="44" t="str">
        <f t="shared" si="24"/>
        <v>2025</v>
      </c>
      <c r="M320" s="44" t="str">
        <f t="shared" si="25"/>
        <v>Jun</v>
      </c>
      <c r="N320" s="44" t="str">
        <f t="shared" si="26"/>
        <v>Thu</v>
      </c>
      <c r="O320" s="44">
        <f t="shared" si="27"/>
        <v>6</v>
      </c>
      <c r="P320" s="44">
        <f>ROUND(G320*H320*VLOOKUP(D320,Table2[#All],2,FALSE),0)</f>
        <v>1432</v>
      </c>
      <c r="Q320" s="42">
        <f t="shared" si="28"/>
        <v>2863</v>
      </c>
      <c r="R320" s="42">
        <f t="shared" si="29"/>
        <v>1431</v>
      </c>
    </row>
    <row r="321" spans="1:18">
      <c r="A321">
        <v>320</v>
      </c>
      <c r="B321" t="s">
        <v>379</v>
      </c>
      <c r="C321" t="s">
        <v>41</v>
      </c>
      <c r="D321" t="s">
        <v>52</v>
      </c>
      <c r="E321" s="41">
        <v>45978</v>
      </c>
      <c r="F321" s="41">
        <v>45984</v>
      </c>
      <c r="G321">
        <v>4</v>
      </c>
      <c r="H321" s="42">
        <v>149</v>
      </c>
      <c r="I321" t="s">
        <v>21</v>
      </c>
      <c r="J321" t="s">
        <v>31</v>
      </c>
      <c r="K321" t="s">
        <v>39</v>
      </c>
      <c r="L321" s="44" t="str">
        <f t="shared" si="24"/>
        <v>2025</v>
      </c>
      <c r="M321" s="44" t="str">
        <f t="shared" si="25"/>
        <v>Nov</v>
      </c>
      <c r="N321" s="44" t="str">
        <f t="shared" si="26"/>
        <v>Mon</v>
      </c>
      <c r="O321" s="44">
        <f t="shared" si="27"/>
        <v>6</v>
      </c>
      <c r="P321" s="44">
        <f>ROUND(G321*H321*VLOOKUP(D321,Table2[#All],2,FALSE),0)</f>
        <v>387</v>
      </c>
      <c r="Q321" s="42">
        <f t="shared" si="28"/>
        <v>596</v>
      </c>
      <c r="R321" s="42">
        <f t="shared" si="29"/>
        <v>209</v>
      </c>
    </row>
    <row r="322" spans="1:18">
      <c r="A322">
        <v>321</v>
      </c>
      <c r="B322" t="s">
        <v>380</v>
      </c>
      <c r="C322" t="s">
        <v>29</v>
      </c>
      <c r="D322" t="s">
        <v>65</v>
      </c>
      <c r="E322" s="41">
        <v>45875</v>
      </c>
      <c r="F322" s="41">
        <v>45881</v>
      </c>
      <c r="G322">
        <v>5</v>
      </c>
      <c r="H322" s="42">
        <v>285</v>
      </c>
      <c r="I322" t="s">
        <v>21</v>
      </c>
      <c r="J322" t="s">
        <v>22</v>
      </c>
      <c r="K322" t="s">
        <v>56</v>
      </c>
      <c r="L322" s="44" t="str">
        <f t="shared" ref="L322:L385" si="30">TEXT(E322,"YYYY")</f>
        <v>2025</v>
      </c>
      <c r="M322" s="44" t="str">
        <f t="shared" ref="M322:M385" si="31">TEXT(E322,"mmm")</f>
        <v>Aug</v>
      </c>
      <c r="N322" s="44" t="str">
        <f t="shared" ref="N322:N385" si="32">TEXT(E322,"ddd")</f>
        <v>Wed</v>
      </c>
      <c r="O322" s="44">
        <f t="shared" ref="O322:O385" si="33">DATEDIF(E322,F322,"d")</f>
        <v>6</v>
      </c>
      <c r="P322" s="44">
        <f>ROUND(G322*H322*VLOOKUP(D322,Table2[#All],2,FALSE),0)</f>
        <v>998</v>
      </c>
      <c r="Q322" s="42">
        <f t="shared" ref="Q322:Q385" si="34">G322*H322</f>
        <v>1425</v>
      </c>
      <c r="R322" s="42">
        <f t="shared" ref="R322:R385" si="35">Q322-P322</f>
        <v>427</v>
      </c>
    </row>
    <row r="323" spans="1:18">
      <c r="A323">
        <v>322</v>
      </c>
      <c r="B323" t="s">
        <v>381</v>
      </c>
      <c r="C323" t="s">
        <v>29</v>
      </c>
      <c r="D323" t="s">
        <v>65</v>
      </c>
      <c r="E323" s="41">
        <v>45793</v>
      </c>
      <c r="F323" s="41">
        <v>45799</v>
      </c>
      <c r="G323">
        <v>10</v>
      </c>
      <c r="H323" s="42">
        <v>434</v>
      </c>
      <c r="I323" t="s">
        <v>21</v>
      </c>
      <c r="J323" t="s">
        <v>38</v>
      </c>
      <c r="K323" t="s">
        <v>23</v>
      </c>
      <c r="L323" s="44" t="str">
        <f t="shared" si="30"/>
        <v>2025</v>
      </c>
      <c r="M323" s="44" t="str">
        <f t="shared" si="31"/>
        <v>May</v>
      </c>
      <c r="N323" s="44" t="str">
        <f t="shared" si="32"/>
        <v>Fri</v>
      </c>
      <c r="O323" s="44">
        <f t="shared" si="33"/>
        <v>6</v>
      </c>
      <c r="P323" s="44">
        <f>ROUND(G323*H323*VLOOKUP(D323,Table2[#All],2,FALSE),0)</f>
        <v>3038</v>
      </c>
      <c r="Q323" s="42">
        <f t="shared" si="34"/>
        <v>4340</v>
      </c>
      <c r="R323" s="42">
        <f t="shared" si="35"/>
        <v>1302</v>
      </c>
    </row>
    <row r="324" spans="1:18">
      <c r="A324">
        <v>323</v>
      </c>
      <c r="B324" t="s">
        <v>382</v>
      </c>
      <c r="C324" t="s">
        <v>29</v>
      </c>
      <c r="D324" t="s">
        <v>50</v>
      </c>
      <c r="E324" s="41">
        <v>45839</v>
      </c>
      <c r="F324" s="41">
        <v>45845</v>
      </c>
      <c r="G324">
        <v>7</v>
      </c>
      <c r="H324" s="42">
        <v>195</v>
      </c>
      <c r="I324" t="s">
        <v>21</v>
      </c>
      <c r="J324" t="s">
        <v>43</v>
      </c>
      <c r="K324" t="s">
        <v>56</v>
      </c>
      <c r="L324" s="44" t="str">
        <f t="shared" si="30"/>
        <v>2025</v>
      </c>
      <c r="M324" s="44" t="str">
        <f t="shared" si="31"/>
        <v>Jul</v>
      </c>
      <c r="N324" s="44" t="str">
        <f t="shared" si="32"/>
        <v>Tue</v>
      </c>
      <c r="O324" s="44">
        <f t="shared" si="33"/>
        <v>6</v>
      </c>
      <c r="P324" s="44">
        <f>ROUND(G324*H324*VLOOKUP(D324,Table2[#All],2,FALSE),0)</f>
        <v>887</v>
      </c>
      <c r="Q324" s="42">
        <f t="shared" si="34"/>
        <v>1365</v>
      </c>
      <c r="R324" s="42">
        <f t="shared" si="35"/>
        <v>478</v>
      </c>
    </row>
    <row r="325" spans="1:18">
      <c r="A325">
        <v>324</v>
      </c>
      <c r="B325" t="s">
        <v>383</v>
      </c>
      <c r="C325" t="s">
        <v>41</v>
      </c>
      <c r="D325" t="s">
        <v>61</v>
      </c>
      <c r="E325" s="41">
        <v>45855</v>
      </c>
      <c r="F325" s="41">
        <v>45864</v>
      </c>
      <c r="G325">
        <v>4</v>
      </c>
      <c r="H325" s="42">
        <v>432</v>
      </c>
      <c r="I325" t="s">
        <v>21</v>
      </c>
      <c r="J325" t="s">
        <v>38</v>
      </c>
      <c r="K325" t="s">
        <v>23</v>
      </c>
      <c r="L325" s="44" t="str">
        <f t="shared" si="30"/>
        <v>2025</v>
      </c>
      <c r="M325" s="44" t="str">
        <f t="shared" si="31"/>
        <v>Jul</v>
      </c>
      <c r="N325" s="44" t="str">
        <f t="shared" si="32"/>
        <v>Thu</v>
      </c>
      <c r="O325" s="44">
        <f t="shared" si="33"/>
        <v>9</v>
      </c>
      <c r="P325" s="44">
        <f>ROUND(G325*H325*VLOOKUP(D325,Table2[#All],2,FALSE),0)</f>
        <v>1210</v>
      </c>
      <c r="Q325" s="42">
        <f t="shared" si="34"/>
        <v>1728</v>
      </c>
      <c r="R325" s="42">
        <f t="shared" si="35"/>
        <v>518</v>
      </c>
    </row>
    <row r="326" spans="1:18">
      <c r="A326">
        <v>325</v>
      </c>
      <c r="B326" t="s">
        <v>384</v>
      </c>
      <c r="C326" t="s">
        <v>19</v>
      </c>
      <c r="D326" t="s">
        <v>20</v>
      </c>
      <c r="E326" s="41">
        <v>45865</v>
      </c>
      <c r="F326" s="41">
        <v>45871</v>
      </c>
      <c r="G326">
        <v>2</v>
      </c>
      <c r="H326" s="42">
        <v>708</v>
      </c>
      <c r="I326" t="s">
        <v>37</v>
      </c>
      <c r="J326" t="s">
        <v>43</v>
      </c>
      <c r="K326" t="s">
        <v>23</v>
      </c>
      <c r="L326" s="44" t="str">
        <f t="shared" si="30"/>
        <v>2025</v>
      </c>
      <c r="M326" s="44" t="str">
        <f t="shared" si="31"/>
        <v>Jul</v>
      </c>
      <c r="N326" s="44" t="str">
        <f t="shared" si="32"/>
        <v>Sun</v>
      </c>
      <c r="O326" s="44">
        <f t="shared" si="33"/>
        <v>6</v>
      </c>
      <c r="P326" s="44">
        <f>ROUND(G326*H326*VLOOKUP(D326,Table2[#All],2,FALSE),0)</f>
        <v>1062</v>
      </c>
      <c r="Q326" s="42">
        <f t="shared" si="34"/>
        <v>1416</v>
      </c>
      <c r="R326" s="42">
        <f t="shared" si="35"/>
        <v>354</v>
      </c>
    </row>
    <row r="327" spans="1:18">
      <c r="A327">
        <v>326</v>
      </c>
      <c r="B327" t="s">
        <v>385</v>
      </c>
      <c r="C327" t="s">
        <v>25</v>
      </c>
      <c r="D327" t="s">
        <v>54</v>
      </c>
      <c r="E327" s="41">
        <v>46008</v>
      </c>
      <c r="F327" s="41">
        <v>46017</v>
      </c>
      <c r="G327">
        <v>3</v>
      </c>
      <c r="H327" s="42">
        <v>868</v>
      </c>
      <c r="I327" t="s">
        <v>21</v>
      </c>
      <c r="J327" t="s">
        <v>31</v>
      </c>
      <c r="K327" t="s">
        <v>27</v>
      </c>
      <c r="L327" s="44" t="str">
        <f t="shared" si="30"/>
        <v>2025</v>
      </c>
      <c r="M327" s="44" t="str">
        <f t="shared" si="31"/>
        <v>Dec</v>
      </c>
      <c r="N327" s="44" t="str">
        <f t="shared" si="32"/>
        <v>Wed</v>
      </c>
      <c r="O327" s="44">
        <f t="shared" si="33"/>
        <v>9</v>
      </c>
      <c r="P327" s="44">
        <f>ROUND(G327*H327*VLOOKUP(D327,Table2[#All],2,FALSE),0)</f>
        <v>1562</v>
      </c>
      <c r="Q327" s="42">
        <f t="shared" si="34"/>
        <v>2604</v>
      </c>
      <c r="R327" s="42">
        <f t="shared" si="35"/>
        <v>1042</v>
      </c>
    </row>
    <row r="328" spans="1:18">
      <c r="A328">
        <v>327</v>
      </c>
      <c r="B328" t="s">
        <v>386</v>
      </c>
      <c r="C328" t="s">
        <v>29</v>
      </c>
      <c r="D328" t="s">
        <v>94</v>
      </c>
      <c r="E328" s="41">
        <v>46007</v>
      </c>
      <c r="F328" s="41">
        <v>46018</v>
      </c>
      <c r="G328">
        <v>1</v>
      </c>
      <c r="H328" s="42">
        <v>130</v>
      </c>
      <c r="I328" t="s">
        <v>37</v>
      </c>
      <c r="J328" t="s">
        <v>22</v>
      </c>
      <c r="K328" t="s">
        <v>23</v>
      </c>
      <c r="L328" s="44" t="str">
        <f t="shared" si="30"/>
        <v>2025</v>
      </c>
      <c r="M328" s="44" t="str">
        <f t="shared" si="31"/>
        <v>Dec</v>
      </c>
      <c r="N328" s="44" t="str">
        <f t="shared" si="32"/>
        <v>Tue</v>
      </c>
      <c r="O328" s="44">
        <f t="shared" si="33"/>
        <v>11</v>
      </c>
      <c r="P328" s="44">
        <f>ROUND(G328*H328*VLOOKUP(D328,Table2[#All],2,FALSE),0)</f>
        <v>104</v>
      </c>
      <c r="Q328" s="42">
        <f t="shared" si="34"/>
        <v>130</v>
      </c>
      <c r="R328" s="42">
        <f t="shared" si="35"/>
        <v>26</v>
      </c>
    </row>
    <row r="329" spans="1:18">
      <c r="A329">
        <v>328</v>
      </c>
      <c r="B329" t="s">
        <v>387</v>
      </c>
      <c r="C329" t="s">
        <v>29</v>
      </c>
      <c r="D329" t="s">
        <v>50</v>
      </c>
      <c r="E329" s="41">
        <v>46004</v>
      </c>
      <c r="F329" s="41">
        <v>46019</v>
      </c>
      <c r="G329">
        <v>3</v>
      </c>
      <c r="H329" s="42">
        <v>744</v>
      </c>
      <c r="I329" t="s">
        <v>37</v>
      </c>
      <c r="J329" t="s">
        <v>59</v>
      </c>
      <c r="K329" t="s">
        <v>56</v>
      </c>
      <c r="L329" s="44" t="str">
        <f t="shared" si="30"/>
        <v>2025</v>
      </c>
      <c r="M329" s="44" t="str">
        <f t="shared" si="31"/>
        <v>Dec</v>
      </c>
      <c r="N329" s="44" t="str">
        <f t="shared" si="32"/>
        <v>Sat</v>
      </c>
      <c r="O329" s="44">
        <f t="shared" si="33"/>
        <v>15</v>
      </c>
      <c r="P329" s="44">
        <f>ROUND(G329*H329*VLOOKUP(D329,Table2[#All],2,FALSE),0)</f>
        <v>1451</v>
      </c>
      <c r="Q329" s="42">
        <f t="shared" si="34"/>
        <v>2232</v>
      </c>
      <c r="R329" s="42">
        <f t="shared" si="35"/>
        <v>781</v>
      </c>
    </row>
    <row r="330" spans="1:18">
      <c r="A330">
        <v>329</v>
      </c>
      <c r="B330" t="s">
        <v>388</v>
      </c>
      <c r="C330" t="s">
        <v>25</v>
      </c>
      <c r="D330" t="s">
        <v>67</v>
      </c>
      <c r="E330" s="41">
        <v>45760</v>
      </c>
      <c r="F330" s="41">
        <v>45764</v>
      </c>
      <c r="G330">
        <v>1</v>
      </c>
      <c r="H330" s="42">
        <v>62</v>
      </c>
      <c r="I330" t="s">
        <v>37</v>
      </c>
      <c r="J330" t="s">
        <v>43</v>
      </c>
      <c r="K330" t="s">
        <v>23</v>
      </c>
      <c r="L330" s="44" t="str">
        <f t="shared" si="30"/>
        <v>2025</v>
      </c>
      <c r="M330" s="44" t="str">
        <f t="shared" si="31"/>
        <v>Apr</v>
      </c>
      <c r="N330" s="44" t="str">
        <f t="shared" si="32"/>
        <v>Sun</v>
      </c>
      <c r="O330" s="44">
        <f t="shared" si="33"/>
        <v>4</v>
      </c>
      <c r="P330" s="44">
        <f>ROUND(G330*H330*VLOOKUP(D330,Table2[#All],2,FALSE),0)</f>
        <v>34</v>
      </c>
      <c r="Q330" s="42">
        <f t="shared" si="34"/>
        <v>62</v>
      </c>
      <c r="R330" s="42">
        <f t="shared" si="35"/>
        <v>28</v>
      </c>
    </row>
    <row r="331" spans="1:18">
      <c r="A331">
        <v>330</v>
      </c>
      <c r="B331" t="s">
        <v>389</v>
      </c>
      <c r="C331" t="s">
        <v>41</v>
      </c>
      <c r="D331" t="s">
        <v>52</v>
      </c>
      <c r="E331" s="41">
        <v>45887</v>
      </c>
      <c r="F331" s="41">
        <v>45896</v>
      </c>
      <c r="G331">
        <v>9</v>
      </c>
      <c r="H331" s="42">
        <v>385</v>
      </c>
      <c r="I331" t="s">
        <v>37</v>
      </c>
      <c r="J331" t="s">
        <v>43</v>
      </c>
      <c r="K331" t="s">
        <v>39</v>
      </c>
      <c r="L331" s="44" t="str">
        <f t="shared" si="30"/>
        <v>2025</v>
      </c>
      <c r="M331" s="44" t="str">
        <f t="shared" si="31"/>
        <v>Aug</v>
      </c>
      <c r="N331" s="44" t="str">
        <f t="shared" si="32"/>
        <v>Mon</v>
      </c>
      <c r="O331" s="44">
        <f t="shared" si="33"/>
        <v>9</v>
      </c>
      <c r="P331" s="44">
        <f>ROUND(G331*H331*VLOOKUP(D331,Table2[#All],2,FALSE),0)</f>
        <v>2252</v>
      </c>
      <c r="Q331" s="42">
        <f t="shared" si="34"/>
        <v>3465</v>
      </c>
      <c r="R331" s="42">
        <f t="shared" si="35"/>
        <v>1213</v>
      </c>
    </row>
    <row r="332" spans="1:18">
      <c r="A332">
        <v>331</v>
      </c>
      <c r="B332" t="s">
        <v>390</v>
      </c>
      <c r="C332" t="s">
        <v>29</v>
      </c>
      <c r="D332" t="s">
        <v>50</v>
      </c>
      <c r="E332" s="41">
        <v>46003</v>
      </c>
      <c r="F332" s="41">
        <v>46004</v>
      </c>
      <c r="G332">
        <v>5</v>
      </c>
      <c r="H332" s="42">
        <v>465</v>
      </c>
      <c r="I332" t="s">
        <v>21</v>
      </c>
      <c r="J332" t="s">
        <v>43</v>
      </c>
      <c r="K332" t="s">
        <v>23</v>
      </c>
      <c r="L332" s="44" t="str">
        <f t="shared" si="30"/>
        <v>2025</v>
      </c>
      <c r="M332" s="44" t="str">
        <f t="shared" si="31"/>
        <v>Dec</v>
      </c>
      <c r="N332" s="44" t="str">
        <f t="shared" si="32"/>
        <v>Fri</v>
      </c>
      <c r="O332" s="44">
        <f t="shared" si="33"/>
        <v>1</v>
      </c>
      <c r="P332" s="44">
        <f>ROUND(G332*H332*VLOOKUP(D332,Table2[#All],2,FALSE),0)</f>
        <v>1511</v>
      </c>
      <c r="Q332" s="42">
        <f t="shared" si="34"/>
        <v>2325</v>
      </c>
      <c r="R332" s="42">
        <f t="shared" si="35"/>
        <v>814</v>
      </c>
    </row>
    <row r="333" spans="1:18">
      <c r="A333">
        <v>332</v>
      </c>
      <c r="B333" t="s">
        <v>391</v>
      </c>
      <c r="C333" t="s">
        <v>19</v>
      </c>
      <c r="D333" t="s">
        <v>46</v>
      </c>
      <c r="E333" s="41">
        <v>45762</v>
      </c>
      <c r="F333" s="41">
        <v>45767</v>
      </c>
      <c r="G333">
        <v>2</v>
      </c>
      <c r="H333" s="42">
        <v>280</v>
      </c>
      <c r="I333" t="s">
        <v>21</v>
      </c>
      <c r="J333" t="s">
        <v>43</v>
      </c>
      <c r="K333" t="s">
        <v>27</v>
      </c>
      <c r="L333" s="44" t="str">
        <f t="shared" si="30"/>
        <v>2025</v>
      </c>
      <c r="M333" s="44" t="str">
        <f t="shared" si="31"/>
        <v>Apr</v>
      </c>
      <c r="N333" s="44" t="str">
        <f t="shared" si="32"/>
        <v>Tue</v>
      </c>
      <c r="O333" s="44">
        <f t="shared" si="33"/>
        <v>5</v>
      </c>
      <c r="P333" s="44">
        <f>ROUND(G333*H333*VLOOKUP(D333,Table2[#All],2,FALSE),0)</f>
        <v>448</v>
      </c>
      <c r="Q333" s="42">
        <f t="shared" si="34"/>
        <v>560</v>
      </c>
      <c r="R333" s="42">
        <f t="shared" si="35"/>
        <v>112</v>
      </c>
    </row>
    <row r="334" spans="1:18">
      <c r="A334">
        <v>333</v>
      </c>
      <c r="B334" t="s">
        <v>392</v>
      </c>
      <c r="C334" t="s">
        <v>25</v>
      </c>
      <c r="D334" t="s">
        <v>75</v>
      </c>
      <c r="E334" s="41">
        <v>45722</v>
      </c>
      <c r="F334" s="41">
        <v>45732</v>
      </c>
      <c r="G334">
        <v>5</v>
      </c>
      <c r="H334" s="42">
        <v>536</v>
      </c>
      <c r="I334" t="s">
        <v>37</v>
      </c>
      <c r="J334" t="s">
        <v>59</v>
      </c>
      <c r="K334" t="s">
        <v>56</v>
      </c>
      <c r="L334" s="44" t="str">
        <f t="shared" si="30"/>
        <v>2025</v>
      </c>
      <c r="M334" s="44" t="str">
        <f t="shared" si="31"/>
        <v>Mar</v>
      </c>
      <c r="N334" s="44" t="str">
        <f t="shared" si="32"/>
        <v>Thu</v>
      </c>
      <c r="O334" s="44">
        <f t="shared" si="33"/>
        <v>10</v>
      </c>
      <c r="P334" s="44">
        <f>ROUND(G334*H334*VLOOKUP(D334,Table2[#All],2,FALSE),0)</f>
        <v>1340</v>
      </c>
      <c r="Q334" s="42">
        <f t="shared" si="34"/>
        <v>2680</v>
      </c>
      <c r="R334" s="42">
        <f t="shared" si="35"/>
        <v>1340</v>
      </c>
    </row>
    <row r="335" spans="1:18">
      <c r="A335">
        <v>334</v>
      </c>
      <c r="B335" t="s">
        <v>393</v>
      </c>
      <c r="C335" t="s">
        <v>29</v>
      </c>
      <c r="D335" t="s">
        <v>94</v>
      </c>
      <c r="E335" s="41">
        <v>45945</v>
      </c>
      <c r="F335" s="41">
        <v>45949</v>
      </c>
      <c r="G335">
        <v>9</v>
      </c>
      <c r="H335" s="42">
        <v>754</v>
      </c>
      <c r="I335" t="s">
        <v>21</v>
      </c>
      <c r="J335" t="s">
        <v>38</v>
      </c>
      <c r="K335" t="s">
        <v>39</v>
      </c>
      <c r="L335" s="44" t="str">
        <f t="shared" si="30"/>
        <v>2025</v>
      </c>
      <c r="M335" s="44" t="str">
        <f t="shared" si="31"/>
        <v>Oct</v>
      </c>
      <c r="N335" s="44" t="str">
        <f t="shared" si="32"/>
        <v>Wed</v>
      </c>
      <c r="O335" s="44">
        <f t="shared" si="33"/>
        <v>4</v>
      </c>
      <c r="P335" s="44">
        <f>ROUND(G335*H335*VLOOKUP(D335,Table2[#All],2,FALSE),0)</f>
        <v>5429</v>
      </c>
      <c r="Q335" s="42">
        <f t="shared" si="34"/>
        <v>6786</v>
      </c>
      <c r="R335" s="42">
        <f t="shared" si="35"/>
        <v>1357</v>
      </c>
    </row>
    <row r="336" spans="1:18">
      <c r="A336">
        <v>335</v>
      </c>
      <c r="B336" t="s">
        <v>394</v>
      </c>
      <c r="C336" t="s">
        <v>33</v>
      </c>
      <c r="D336" t="s">
        <v>48</v>
      </c>
      <c r="E336" s="41">
        <v>45878</v>
      </c>
      <c r="F336" s="41">
        <v>45883</v>
      </c>
      <c r="G336">
        <v>5</v>
      </c>
      <c r="H336" s="42">
        <v>292</v>
      </c>
      <c r="I336" t="s">
        <v>37</v>
      </c>
      <c r="J336" t="s">
        <v>43</v>
      </c>
      <c r="K336" t="s">
        <v>39</v>
      </c>
      <c r="L336" s="44" t="str">
        <f t="shared" si="30"/>
        <v>2025</v>
      </c>
      <c r="M336" s="44" t="str">
        <f t="shared" si="31"/>
        <v>Aug</v>
      </c>
      <c r="N336" s="44" t="str">
        <f t="shared" si="32"/>
        <v>Sat</v>
      </c>
      <c r="O336" s="44">
        <f t="shared" si="33"/>
        <v>5</v>
      </c>
      <c r="P336" s="44">
        <f>ROUND(G336*H336*VLOOKUP(D336,Table2[#All],2,FALSE),0)</f>
        <v>730</v>
      </c>
      <c r="Q336" s="42">
        <f t="shared" si="34"/>
        <v>1460</v>
      </c>
      <c r="R336" s="42">
        <f t="shared" si="35"/>
        <v>730</v>
      </c>
    </row>
    <row r="337" spans="1:18">
      <c r="A337">
        <v>336</v>
      </c>
      <c r="B337" t="s">
        <v>395</v>
      </c>
      <c r="C337" t="s">
        <v>41</v>
      </c>
      <c r="D337" t="s">
        <v>87</v>
      </c>
      <c r="E337" s="41">
        <v>45881</v>
      </c>
      <c r="F337" s="41">
        <v>45890</v>
      </c>
      <c r="G337">
        <v>1</v>
      </c>
      <c r="H337" s="42">
        <v>521</v>
      </c>
      <c r="I337" t="s">
        <v>37</v>
      </c>
      <c r="J337" t="s">
        <v>59</v>
      </c>
      <c r="K337" t="s">
        <v>56</v>
      </c>
      <c r="L337" s="44" t="str">
        <f t="shared" si="30"/>
        <v>2025</v>
      </c>
      <c r="M337" s="44" t="str">
        <f t="shared" si="31"/>
        <v>Aug</v>
      </c>
      <c r="N337" s="44" t="str">
        <f t="shared" si="32"/>
        <v>Tue</v>
      </c>
      <c r="O337" s="44">
        <f t="shared" si="33"/>
        <v>9</v>
      </c>
      <c r="P337" s="44">
        <f>ROUND(G337*H337*VLOOKUP(D337,Table2[#All],2,FALSE),0)</f>
        <v>391</v>
      </c>
      <c r="Q337" s="42">
        <f t="shared" si="34"/>
        <v>521</v>
      </c>
      <c r="R337" s="42">
        <f t="shared" si="35"/>
        <v>130</v>
      </c>
    </row>
    <row r="338" spans="1:18">
      <c r="A338">
        <v>337</v>
      </c>
      <c r="B338" t="s">
        <v>396</v>
      </c>
      <c r="C338" t="s">
        <v>25</v>
      </c>
      <c r="D338" t="s">
        <v>67</v>
      </c>
      <c r="E338" s="41">
        <v>46000</v>
      </c>
      <c r="F338" s="41">
        <v>46001</v>
      </c>
      <c r="G338">
        <v>5</v>
      </c>
      <c r="H338" s="42">
        <v>630</v>
      </c>
      <c r="I338" t="s">
        <v>21</v>
      </c>
      <c r="J338" t="s">
        <v>22</v>
      </c>
      <c r="K338" t="s">
        <v>56</v>
      </c>
      <c r="L338" s="44" t="str">
        <f t="shared" si="30"/>
        <v>2025</v>
      </c>
      <c r="M338" s="44" t="str">
        <f t="shared" si="31"/>
        <v>Dec</v>
      </c>
      <c r="N338" s="44" t="str">
        <f t="shared" si="32"/>
        <v>Tue</v>
      </c>
      <c r="O338" s="44">
        <f t="shared" si="33"/>
        <v>1</v>
      </c>
      <c r="P338" s="44">
        <f>ROUND(G338*H338*VLOOKUP(D338,Table2[#All],2,FALSE),0)</f>
        <v>1733</v>
      </c>
      <c r="Q338" s="42">
        <f t="shared" si="34"/>
        <v>3150</v>
      </c>
      <c r="R338" s="42">
        <f t="shared" si="35"/>
        <v>1417</v>
      </c>
    </row>
    <row r="339" spans="1:18">
      <c r="A339">
        <v>338</v>
      </c>
      <c r="B339" t="s">
        <v>397</v>
      </c>
      <c r="C339" t="s">
        <v>25</v>
      </c>
      <c r="D339" t="s">
        <v>75</v>
      </c>
      <c r="E339" s="41">
        <v>45775</v>
      </c>
      <c r="F339" s="41">
        <v>45778</v>
      </c>
      <c r="G339">
        <v>10</v>
      </c>
      <c r="H339" s="42">
        <v>678</v>
      </c>
      <c r="I339" t="s">
        <v>21</v>
      </c>
      <c r="J339" t="s">
        <v>38</v>
      </c>
      <c r="K339" t="s">
        <v>56</v>
      </c>
      <c r="L339" s="44" t="str">
        <f t="shared" si="30"/>
        <v>2025</v>
      </c>
      <c r="M339" s="44" t="str">
        <f t="shared" si="31"/>
        <v>Apr</v>
      </c>
      <c r="N339" s="44" t="str">
        <f t="shared" si="32"/>
        <v>Mon</v>
      </c>
      <c r="O339" s="44">
        <f t="shared" si="33"/>
        <v>3</v>
      </c>
      <c r="P339" s="44">
        <f>ROUND(G339*H339*VLOOKUP(D339,Table2[#All],2,FALSE),0)</f>
        <v>3390</v>
      </c>
      <c r="Q339" s="42">
        <f t="shared" si="34"/>
        <v>6780</v>
      </c>
      <c r="R339" s="42">
        <f t="shared" si="35"/>
        <v>3390</v>
      </c>
    </row>
    <row r="340" spans="1:18">
      <c r="A340">
        <v>339</v>
      </c>
      <c r="B340" t="s">
        <v>398</v>
      </c>
      <c r="C340" t="s">
        <v>25</v>
      </c>
      <c r="D340" t="s">
        <v>75</v>
      </c>
      <c r="E340" s="41">
        <v>45834</v>
      </c>
      <c r="F340" s="41">
        <v>45842</v>
      </c>
      <c r="G340">
        <v>7</v>
      </c>
      <c r="H340" s="42">
        <v>569</v>
      </c>
      <c r="I340" t="s">
        <v>21</v>
      </c>
      <c r="J340" t="s">
        <v>38</v>
      </c>
      <c r="K340" t="s">
        <v>56</v>
      </c>
      <c r="L340" s="44" t="str">
        <f t="shared" si="30"/>
        <v>2025</v>
      </c>
      <c r="M340" s="44" t="str">
        <f t="shared" si="31"/>
        <v>Jun</v>
      </c>
      <c r="N340" s="44" t="str">
        <f t="shared" si="32"/>
        <v>Thu</v>
      </c>
      <c r="O340" s="44">
        <f t="shared" si="33"/>
        <v>8</v>
      </c>
      <c r="P340" s="44">
        <f>ROUND(G340*H340*VLOOKUP(D340,Table2[#All],2,FALSE),0)</f>
        <v>1992</v>
      </c>
      <c r="Q340" s="42">
        <f t="shared" si="34"/>
        <v>3983</v>
      </c>
      <c r="R340" s="42">
        <f t="shared" si="35"/>
        <v>1991</v>
      </c>
    </row>
    <row r="341" spans="1:18">
      <c r="A341">
        <v>340</v>
      </c>
      <c r="B341" t="s">
        <v>399</v>
      </c>
      <c r="C341" t="s">
        <v>33</v>
      </c>
      <c r="D341" t="s">
        <v>48</v>
      </c>
      <c r="E341" s="41">
        <v>45988</v>
      </c>
      <c r="F341" s="41">
        <v>45994</v>
      </c>
      <c r="G341">
        <v>9</v>
      </c>
      <c r="H341" s="42">
        <v>185</v>
      </c>
      <c r="I341" t="s">
        <v>37</v>
      </c>
      <c r="J341" t="s">
        <v>22</v>
      </c>
      <c r="K341" t="s">
        <v>23</v>
      </c>
      <c r="L341" s="44" t="str">
        <f t="shared" si="30"/>
        <v>2025</v>
      </c>
      <c r="M341" s="44" t="str">
        <f t="shared" si="31"/>
        <v>Nov</v>
      </c>
      <c r="N341" s="44" t="str">
        <f t="shared" si="32"/>
        <v>Thu</v>
      </c>
      <c r="O341" s="44">
        <f t="shared" si="33"/>
        <v>6</v>
      </c>
      <c r="P341" s="44">
        <f>ROUND(G341*H341*VLOOKUP(D341,Table2[#All],2,FALSE),0)</f>
        <v>833</v>
      </c>
      <c r="Q341" s="42">
        <f t="shared" si="34"/>
        <v>1665</v>
      </c>
      <c r="R341" s="42">
        <f t="shared" si="35"/>
        <v>832</v>
      </c>
    </row>
    <row r="342" spans="1:18">
      <c r="A342">
        <v>341</v>
      </c>
      <c r="B342" t="s">
        <v>400</v>
      </c>
      <c r="C342" t="s">
        <v>29</v>
      </c>
      <c r="D342" t="s">
        <v>94</v>
      </c>
      <c r="E342" s="41">
        <v>45710</v>
      </c>
      <c r="F342" s="41">
        <v>45712</v>
      </c>
      <c r="G342">
        <v>8</v>
      </c>
      <c r="H342" s="42">
        <v>405</v>
      </c>
      <c r="I342" t="s">
        <v>21</v>
      </c>
      <c r="J342" t="s">
        <v>59</v>
      </c>
      <c r="K342" t="s">
        <v>27</v>
      </c>
      <c r="L342" s="44" t="str">
        <f t="shared" si="30"/>
        <v>2025</v>
      </c>
      <c r="M342" s="44" t="str">
        <f t="shared" si="31"/>
        <v>Feb</v>
      </c>
      <c r="N342" s="44" t="str">
        <f t="shared" si="32"/>
        <v>Sat</v>
      </c>
      <c r="O342" s="44">
        <f t="shared" si="33"/>
        <v>2</v>
      </c>
      <c r="P342" s="44">
        <f>ROUND(G342*H342*VLOOKUP(D342,Table2[#All],2,FALSE),0)</f>
        <v>2592</v>
      </c>
      <c r="Q342" s="42">
        <f t="shared" si="34"/>
        <v>3240</v>
      </c>
      <c r="R342" s="42">
        <f t="shared" si="35"/>
        <v>648</v>
      </c>
    </row>
    <row r="343" spans="1:18">
      <c r="A343">
        <v>342</v>
      </c>
      <c r="B343" t="s">
        <v>401</v>
      </c>
      <c r="C343" t="s">
        <v>33</v>
      </c>
      <c r="D343" t="s">
        <v>48</v>
      </c>
      <c r="E343" s="41">
        <v>45757</v>
      </c>
      <c r="F343" s="41">
        <v>45765</v>
      </c>
      <c r="G343">
        <v>10</v>
      </c>
      <c r="H343" s="42">
        <v>923</v>
      </c>
      <c r="I343" t="s">
        <v>21</v>
      </c>
      <c r="J343" t="s">
        <v>31</v>
      </c>
      <c r="K343" t="s">
        <v>39</v>
      </c>
      <c r="L343" s="44" t="str">
        <f t="shared" si="30"/>
        <v>2025</v>
      </c>
      <c r="M343" s="44" t="str">
        <f t="shared" si="31"/>
        <v>Apr</v>
      </c>
      <c r="N343" s="44" t="str">
        <f t="shared" si="32"/>
        <v>Thu</v>
      </c>
      <c r="O343" s="44">
        <f t="shared" si="33"/>
        <v>8</v>
      </c>
      <c r="P343" s="44">
        <f>ROUND(G343*H343*VLOOKUP(D343,Table2[#All],2,FALSE),0)</f>
        <v>4615</v>
      </c>
      <c r="Q343" s="42">
        <f t="shared" si="34"/>
        <v>9230</v>
      </c>
      <c r="R343" s="42">
        <f t="shared" si="35"/>
        <v>4615</v>
      </c>
    </row>
    <row r="344" spans="1:18">
      <c r="A344">
        <v>343</v>
      </c>
      <c r="B344" t="s">
        <v>402</v>
      </c>
      <c r="C344" t="s">
        <v>33</v>
      </c>
      <c r="D344" t="s">
        <v>34</v>
      </c>
      <c r="E344" s="41">
        <v>45811</v>
      </c>
      <c r="F344" s="41">
        <v>45815</v>
      </c>
      <c r="G344">
        <v>10</v>
      </c>
      <c r="H344" s="42">
        <v>325</v>
      </c>
      <c r="I344" t="s">
        <v>37</v>
      </c>
      <c r="J344" t="s">
        <v>43</v>
      </c>
      <c r="K344" t="s">
        <v>56</v>
      </c>
      <c r="L344" s="44" t="str">
        <f t="shared" si="30"/>
        <v>2025</v>
      </c>
      <c r="M344" s="44" t="str">
        <f t="shared" si="31"/>
        <v>Jun</v>
      </c>
      <c r="N344" s="44" t="str">
        <f t="shared" si="32"/>
        <v>Tue</v>
      </c>
      <c r="O344" s="44">
        <f t="shared" si="33"/>
        <v>4</v>
      </c>
      <c r="P344" s="44">
        <f>ROUND(G344*H344*VLOOKUP(D344,Table2[#All],2,FALSE),0)</f>
        <v>1788</v>
      </c>
      <c r="Q344" s="42">
        <f t="shared" si="34"/>
        <v>3250</v>
      </c>
      <c r="R344" s="42">
        <f t="shared" si="35"/>
        <v>1462</v>
      </c>
    </row>
    <row r="345" spans="1:18">
      <c r="A345">
        <v>344</v>
      </c>
      <c r="B345" t="s">
        <v>403</v>
      </c>
      <c r="C345" t="s">
        <v>33</v>
      </c>
      <c r="D345" t="s">
        <v>81</v>
      </c>
      <c r="E345" s="41">
        <v>45936</v>
      </c>
      <c r="F345" s="41">
        <v>45941</v>
      </c>
      <c r="G345">
        <v>6</v>
      </c>
      <c r="H345" s="42">
        <v>564</v>
      </c>
      <c r="I345" t="s">
        <v>21</v>
      </c>
      <c r="J345" t="s">
        <v>22</v>
      </c>
      <c r="K345" t="s">
        <v>27</v>
      </c>
      <c r="L345" s="44" t="str">
        <f t="shared" si="30"/>
        <v>2025</v>
      </c>
      <c r="M345" s="44" t="str">
        <f t="shared" si="31"/>
        <v>Oct</v>
      </c>
      <c r="N345" s="44" t="str">
        <f t="shared" si="32"/>
        <v>Mon</v>
      </c>
      <c r="O345" s="44">
        <f t="shared" si="33"/>
        <v>5</v>
      </c>
      <c r="P345" s="44">
        <f>ROUND(G345*H345*VLOOKUP(D345,Table2[#All],2,FALSE),0)</f>
        <v>1861</v>
      </c>
      <c r="Q345" s="42">
        <f t="shared" si="34"/>
        <v>3384</v>
      </c>
      <c r="R345" s="42">
        <f t="shared" si="35"/>
        <v>1523</v>
      </c>
    </row>
    <row r="346" spans="1:18">
      <c r="A346">
        <v>345</v>
      </c>
      <c r="B346" t="s">
        <v>404</v>
      </c>
      <c r="C346" t="s">
        <v>29</v>
      </c>
      <c r="D346" t="s">
        <v>65</v>
      </c>
      <c r="E346" s="41">
        <v>45829</v>
      </c>
      <c r="F346" s="41">
        <v>45836</v>
      </c>
      <c r="G346">
        <v>2</v>
      </c>
      <c r="H346" s="42">
        <v>236</v>
      </c>
      <c r="I346" t="s">
        <v>37</v>
      </c>
      <c r="J346" t="s">
        <v>22</v>
      </c>
      <c r="K346" t="s">
        <v>23</v>
      </c>
      <c r="L346" s="44" t="str">
        <f t="shared" si="30"/>
        <v>2025</v>
      </c>
      <c r="M346" s="44" t="str">
        <f t="shared" si="31"/>
        <v>Jun</v>
      </c>
      <c r="N346" s="44" t="str">
        <f t="shared" si="32"/>
        <v>Sat</v>
      </c>
      <c r="O346" s="44">
        <f t="shared" si="33"/>
        <v>7</v>
      </c>
      <c r="P346" s="44">
        <f>ROUND(G346*H346*VLOOKUP(D346,Table2[#All],2,FALSE),0)</f>
        <v>330</v>
      </c>
      <c r="Q346" s="42">
        <f t="shared" si="34"/>
        <v>472</v>
      </c>
      <c r="R346" s="42">
        <f t="shared" si="35"/>
        <v>142</v>
      </c>
    </row>
    <row r="347" spans="1:18">
      <c r="A347">
        <v>346</v>
      </c>
      <c r="B347" t="s">
        <v>405</v>
      </c>
      <c r="C347" t="s">
        <v>29</v>
      </c>
      <c r="D347" t="s">
        <v>50</v>
      </c>
      <c r="E347" s="41">
        <v>45964</v>
      </c>
      <c r="F347" s="41">
        <v>45971</v>
      </c>
      <c r="G347">
        <v>1</v>
      </c>
      <c r="H347" s="42">
        <v>741</v>
      </c>
      <c r="I347" t="s">
        <v>21</v>
      </c>
      <c r="J347" t="s">
        <v>31</v>
      </c>
      <c r="K347" t="s">
        <v>39</v>
      </c>
      <c r="L347" s="44" t="str">
        <f t="shared" si="30"/>
        <v>2025</v>
      </c>
      <c r="M347" s="44" t="str">
        <f t="shared" si="31"/>
        <v>Nov</v>
      </c>
      <c r="N347" s="44" t="str">
        <f t="shared" si="32"/>
        <v>Mon</v>
      </c>
      <c r="O347" s="44">
        <f t="shared" si="33"/>
        <v>7</v>
      </c>
      <c r="P347" s="44">
        <f>ROUND(G347*H347*VLOOKUP(D347,Table2[#All],2,FALSE),0)</f>
        <v>482</v>
      </c>
      <c r="Q347" s="42">
        <f t="shared" si="34"/>
        <v>741</v>
      </c>
      <c r="R347" s="42">
        <f t="shared" si="35"/>
        <v>259</v>
      </c>
    </row>
    <row r="348" spans="1:18">
      <c r="A348">
        <v>347</v>
      </c>
      <c r="B348" t="s">
        <v>406</v>
      </c>
      <c r="C348" t="s">
        <v>19</v>
      </c>
      <c r="D348" t="s">
        <v>36</v>
      </c>
      <c r="E348" s="41">
        <v>45911</v>
      </c>
      <c r="F348" s="41">
        <v>45917</v>
      </c>
      <c r="G348">
        <v>6</v>
      </c>
      <c r="H348" s="42">
        <v>992</v>
      </c>
      <c r="I348" t="s">
        <v>37</v>
      </c>
      <c r="J348" t="s">
        <v>31</v>
      </c>
      <c r="K348" t="s">
        <v>23</v>
      </c>
      <c r="L348" s="44" t="str">
        <f t="shared" si="30"/>
        <v>2025</v>
      </c>
      <c r="M348" s="44" t="str">
        <f t="shared" si="31"/>
        <v>Sep</v>
      </c>
      <c r="N348" s="44" t="str">
        <f t="shared" si="32"/>
        <v>Thu</v>
      </c>
      <c r="O348" s="44">
        <f t="shared" si="33"/>
        <v>6</v>
      </c>
      <c r="P348" s="44">
        <f>ROUND(G348*H348*VLOOKUP(D348,Table2[#All],2,FALSE),0)</f>
        <v>3869</v>
      </c>
      <c r="Q348" s="42">
        <f t="shared" si="34"/>
        <v>5952</v>
      </c>
      <c r="R348" s="42">
        <f t="shared" si="35"/>
        <v>2083</v>
      </c>
    </row>
    <row r="349" spans="1:18">
      <c r="A349">
        <v>348</v>
      </c>
      <c r="B349" t="s">
        <v>407</v>
      </c>
      <c r="C349" t="s">
        <v>33</v>
      </c>
      <c r="D349" t="s">
        <v>34</v>
      </c>
      <c r="E349" s="41">
        <v>45920</v>
      </c>
      <c r="F349" s="41">
        <v>45921</v>
      </c>
      <c r="G349">
        <v>5</v>
      </c>
      <c r="H349" s="42">
        <v>55</v>
      </c>
      <c r="I349" t="s">
        <v>21</v>
      </c>
      <c r="J349" t="s">
        <v>22</v>
      </c>
      <c r="K349" t="s">
        <v>56</v>
      </c>
      <c r="L349" s="44" t="str">
        <f t="shared" si="30"/>
        <v>2025</v>
      </c>
      <c r="M349" s="44" t="str">
        <f t="shared" si="31"/>
        <v>Sep</v>
      </c>
      <c r="N349" s="44" t="str">
        <f t="shared" si="32"/>
        <v>Sat</v>
      </c>
      <c r="O349" s="44">
        <f t="shared" si="33"/>
        <v>1</v>
      </c>
      <c r="P349" s="44">
        <f>ROUND(G349*H349*VLOOKUP(D349,Table2[#All],2,FALSE),0)</f>
        <v>151</v>
      </c>
      <c r="Q349" s="42">
        <f t="shared" si="34"/>
        <v>275</v>
      </c>
      <c r="R349" s="42">
        <f t="shared" si="35"/>
        <v>124</v>
      </c>
    </row>
    <row r="350" spans="1:18">
      <c r="A350">
        <v>349</v>
      </c>
      <c r="B350" t="s">
        <v>408</v>
      </c>
      <c r="C350" t="s">
        <v>25</v>
      </c>
      <c r="D350" t="s">
        <v>67</v>
      </c>
      <c r="E350" s="41">
        <v>45742</v>
      </c>
      <c r="F350" s="41">
        <v>45751</v>
      </c>
      <c r="G350">
        <v>7</v>
      </c>
      <c r="H350" s="42">
        <v>216</v>
      </c>
      <c r="I350" t="s">
        <v>37</v>
      </c>
      <c r="J350" t="s">
        <v>38</v>
      </c>
      <c r="K350" t="s">
        <v>27</v>
      </c>
      <c r="L350" s="44" t="str">
        <f t="shared" si="30"/>
        <v>2025</v>
      </c>
      <c r="M350" s="44" t="str">
        <f t="shared" si="31"/>
        <v>Mar</v>
      </c>
      <c r="N350" s="44" t="str">
        <f t="shared" si="32"/>
        <v>Wed</v>
      </c>
      <c r="O350" s="44">
        <f t="shared" si="33"/>
        <v>9</v>
      </c>
      <c r="P350" s="44">
        <f>ROUND(G350*H350*VLOOKUP(D350,Table2[#All],2,FALSE),0)</f>
        <v>832</v>
      </c>
      <c r="Q350" s="42">
        <f t="shared" si="34"/>
        <v>1512</v>
      </c>
      <c r="R350" s="42">
        <f t="shared" si="35"/>
        <v>680</v>
      </c>
    </row>
    <row r="351" spans="1:18">
      <c r="A351">
        <v>350</v>
      </c>
      <c r="B351" t="s">
        <v>409</v>
      </c>
      <c r="C351" t="s">
        <v>29</v>
      </c>
      <c r="D351" t="s">
        <v>94</v>
      </c>
      <c r="E351" s="41">
        <v>46011</v>
      </c>
      <c r="F351" s="41">
        <v>46013</v>
      </c>
      <c r="G351">
        <v>3</v>
      </c>
      <c r="H351" s="42">
        <v>375</v>
      </c>
      <c r="I351" t="s">
        <v>37</v>
      </c>
      <c r="J351" t="s">
        <v>59</v>
      </c>
      <c r="K351" t="s">
        <v>39</v>
      </c>
      <c r="L351" s="44" t="str">
        <f t="shared" si="30"/>
        <v>2025</v>
      </c>
      <c r="M351" s="44" t="str">
        <f t="shared" si="31"/>
        <v>Dec</v>
      </c>
      <c r="N351" s="44" t="str">
        <f t="shared" si="32"/>
        <v>Sat</v>
      </c>
      <c r="O351" s="44">
        <f t="shared" si="33"/>
        <v>2</v>
      </c>
      <c r="P351" s="44">
        <f>ROUND(G351*H351*VLOOKUP(D351,Table2[#All],2,FALSE),0)</f>
        <v>900</v>
      </c>
      <c r="Q351" s="42">
        <f t="shared" si="34"/>
        <v>1125</v>
      </c>
      <c r="R351" s="42">
        <f t="shared" si="35"/>
        <v>225</v>
      </c>
    </row>
    <row r="352" spans="1:18">
      <c r="A352">
        <v>351</v>
      </c>
      <c r="B352" t="s">
        <v>410</v>
      </c>
      <c r="C352" t="s">
        <v>29</v>
      </c>
      <c r="D352" t="s">
        <v>50</v>
      </c>
      <c r="E352" s="41">
        <v>45702</v>
      </c>
      <c r="F352" s="41">
        <v>45712</v>
      </c>
      <c r="G352">
        <v>10</v>
      </c>
      <c r="H352" s="42">
        <v>503</v>
      </c>
      <c r="I352" t="s">
        <v>37</v>
      </c>
      <c r="J352" t="s">
        <v>38</v>
      </c>
      <c r="K352" t="s">
        <v>56</v>
      </c>
      <c r="L352" s="44" t="str">
        <f t="shared" si="30"/>
        <v>2025</v>
      </c>
      <c r="M352" s="44" t="str">
        <f t="shared" si="31"/>
        <v>Feb</v>
      </c>
      <c r="N352" s="44" t="str">
        <f t="shared" si="32"/>
        <v>Fri</v>
      </c>
      <c r="O352" s="44">
        <f t="shared" si="33"/>
        <v>10</v>
      </c>
      <c r="P352" s="44">
        <f>ROUND(G352*H352*VLOOKUP(D352,Table2[#All],2,FALSE),0)</f>
        <v>3270</v>
      </c>
      <c r="Q352" s="42">
        <f t="shared" si="34"/>
        <v>5030</v>
      </c>
      <c r="R352" s="42">
        <f t="shared" si="35"/>
        <v>1760</v>
      </c>
    </row>
    <row r="353" spans="1:18">
      <c r="A353">
        <v>352</v>
      </c>
      <c r="B353" t="s">
        <v>411</v>
      </c>
      <c r="C353" t="s">
        <v>33</v>
      </c>
      <c r="D353" t="s">
        <v>81</v>
      </c>
      <c r="E353" s="41">
        <v>45810</v>
      </c>
      <c r="F353" s="41">
        <v>45817</v>
      </c>
      <c r="G353">
        <v>6</v>
      </c>
      <c r="H353" s="42">
        <v>974</v>
      </c>
      <c r="I353" t="s">
        <v>21</v>
      </c>
      <c r="J353" t="s">
        <v>31</v>
      </c>
      <c r="K353" t="s">
        <v>27</v>
      </c>
      <c r="L353" s="44" t="str">
        <f t="shared" si="30"/>
        <v>2025</v>
      </c>
      <c r="M353" s="44" t="str">
        <f t="shared" si="31"/>
        <v>Jun</v>
      </c>
      <c r="N353" s="44" t="str">
        <f t="shared" si="32"/>
        <v>Mon</v>
      </c>
      <c r="O353" s="44">
        <f t="shared" si="33"/>
        <v>7</v>
      </c>
      <c r="P353" s="44">
        <f>ROUND(G353*H353*VLOOKUP(D353,Table2[#All],2,FALSE),0)</f>
        <v>3214</v>
      </c>
      <c r="Q353" s="42">
        <f t="shared" si="34"/>
        <v>5844</v>
      </c>
      <c r="R353" s="42">
        <f t="shared" si="35"/>
        <v>2630</v>
      </c>
    </row>
    <row r="354" spans="1:18">
      <c r="A354">
        <v>353</v>
      </c>
      <c r="B354" t="s">
        <v>412</v>
      </c>
      <c r="C354" t="s">
        <v>33</v>
      </c>
      <c r="D354" t="s">
        <v>34</v>
      </c>
      <c r="E354" s="41">
        <v>45863</v>
      </c>
      <c r="F354" s="41">
        <v>45870</v>
      </c>
      <c r="G354">
        <v>3</v>
      </c>
      <c r="H354" s="42">
        <v>486</v>
      </c>
      <c r="I354" t="s">
        <v>21</v>
      </c>
      <c r="J354" t="s">
        <v>31</v>
      </c>
      <c r="K354" t="s">
        <v>56</v>
      </c>
      <c r="L354" s="44" t="str">
        <f t="shared" si="30"/>
        <v>2025</v>
      </c>
      <c r="M354" s="44" t="str">
        <f t="shared" si="31"/>
        <v>Jul</v>
      </c>
      <c r="N354" s="44" t="str">
        <f t="shared" si="32"/>
        <v>Fri</v>
      </c>
      <c r="O354" s="44">
        <f t="shared" si="33"/>
        <v>7</v>
      </c>
      <c r="P354" s="44">
        <f>ROUND(G354*H354*VLOOKUP(D354,Table2[#All],2,FALSE),0)</f>
        <v>802</v>
      </c>
      <c r="Q354" s="42">
        <f t="shared" si="34"/>
        <v>1458</v>
      </c>
      <c r="R354" s="42">
        <f t="shared" si="35"/>
        <v>656</v>
      </c>
    </row>
    <row r="355" spans="1:18">
      <c r="A355">
        <v>354</v>
      </c>
      <c r="B355" t="s">
        <v>413</v>
      </c>
      <c r="C355" t="s">
        <v>19</v>
      </c>
      <c r="D355" t="s">
        <v>69</v>
      </c>
      <c r="E355" s="41">
        <v>45947</v>
      </c>
      <c r="F355" s="41">
        <v>45952</v>
      </c>
      <c r="G355">
        <v>5</v>
      </c>
      <c r="H355" s="42">
        <v>803</v>
      </c>
      <c r="I355" t="s">
        <v>21</v>
      </c>
      <c r="J355" t="s">
        <v>43</v>
      </c>
      <c r="K355" t="s">
        <v>27</v>
      </c>
      <c r="L355" s="44" t="str">
        <f t="shared" si="30"/>
        <v>2025</v>
      </c>
      <c r="M355" s="44" t="str">
        <f t="shared" si="31"/>
        <v>Oct</v>
      </c>
      <c r="N355" s="44" t="str">
        <f t="shared" si="32"/>
        <v>Fri</v>
      </c>
      <c r="O355" s="44">
        <f t="shared" si="33"/>
        <v>5</v>
      </c>
      <c r="P355" s="44">
        <f>ROUND(G355*H355*VLOOKUP(D355,Table2[#All],2,FALSE),0)</f>
        <v>3413</v>
      </c>
      <c r="Q355" s="42">
        <f t="shared" si="34"/>
        <v>4015</v>
      </c>
      <c r="R355" s="42">
        <f t="shared" si="35"/>
        <v>602</v>
      </c>
    </row>
    <row r="356" spans="1:18">
      <c r="A356">
        <v>355</v>
      </c>
      <c r="B356" t="s">
        <v>414</v>
      </c>
      <c r="C356" t="s">
        <v>33</v>
      </c>
      <c r="D356" t="s">
        <v>34</v>
      </c>
      <c r="E356" s="41">
        <v>45863</v>
      </c>
      <c r="F356" s="41">
        <v>45868</v>
      </c>
      <c r="G356">
        <v>4</v>
      </c>
      <c r="H356" s="42">
        <v>176</v>
      </c>
      <c r="I356" t="s">
        <v>37</v>
      </c>
      <c r="J356" t="s">
        <v>22</v>
      </c>
      <c r="K356" t="s">
        <v>39</v>
      </c>
      <c r="L356" s="44" t="str">
        <f t="shared" si="30"/>
        <v>2025</v>
      </c>
      <c r="M356" s="44" t="str">
        <f t="shared" si="31"/>
        <v>Jul</v>
      </c>
      <c r="N356" s="44" t="str">
        <f t="shared" si="32"/>
        <v>Fri</v>
      </c>
      <c r="O356" s="44">
        <f t="shared" si="33"/>
        <v>5</v>
      </c>
      <c r="P356" s="44">
        <f>ROUND(G356*H356*VLOOKUP(D356,Table2[#All],2,FALSE),0)</f>
        <v>387</v>
      </c>
      <c r="Q356" s="42">
        <f t="shared" si="34"/>
        <v>704</v>
      </c>
      <c r="R356" s="42">
        <f t="shared" si="35"/>
        <v>317</v>
      </c>
    </row>
    <row r="357" spans="1:18">
      <c r="A357">
        <v>356</v>
      </c>
      <c r="B357" t="s">
        <v>415</v>
      </c>
      <c r="C357" t="s">
        <v>33</v>
      </c>
      <c r="D357" t="s">
        <v>48</v>
      </c>
      <c r="E357" s="41">
        <v>45732</v>
      </c>
      <c r="F357" s="41">
        <v>45745</v>
      </c>
      <c r="G357">
        <v>4</v>
      </c>
      <c r="H357" s="42">
        <v>468</v>
      </c>
      <c r="I357" t="s">
        <v>37</v>
      </c>
      <c r="J357" t="s">
        <v>31</v>
      </c>
      <c r="K357" t="s">
        <v>23</v>
      </c>
      <c r="L357" s="44" t="str">
        <f t="shared" si="30"/>
        <v>2025</v>
      </c>
      <c r="M357" s="44" t="str">
        <f t="shared" si="31"/>
        <v>Mar</v>
      </c>
      <c r="N357" s="44" t="str">
        <f t="shared" si="32"/>
        <v>Sun</v>
      </c>
      <c r="O357" s="44">
        <f t="shared" si="33"/>
        <v>13</v>
      </c>
      <c r="P357" s="44">
        <f>ROUND(G357*H357*VLOOKUP(D357,Table2[#All],2,FALSE),0)</f>
        <v>936</v>
      </c>
      <c r="Q357" s="42">
        <f t="shared" si="34"/>
        <v>1872</v>
      </c>
      <c r="R357" s="42">
        <f t="shared" si="35"/>
        <v>936</v>
      </c>
    </row>
    <row r="358" spans="1:18">
      <c r="A358">
        <v>357</v>
      </c>
      <c r="B358" t="s">
        <v>416</v>
      </c>
      <c r="C358" t="s">
        <v>41</v>
      </c>
      <c r="D358" t="s">
        <v>87</v>
      </c>
      <c r="E358" s="41">
        <v>45775</v>
      </c>
      <c r="F358" s="41">
        <v>45780</v>
      </c>
      <c r="G358">
        <v>3</v>
      </c>
      <c r="H358" s="42">
        <v>788</v>
      </c>
      <c r="I358" t="s">
        <v>21</v>
      </c>
      <c r="J358" t="s">
        <v>31</v>
      </c>
      <c r="K358" t="s">
        <v>27</v>
      </c>
      <c r="L358" s="44" t="str">
        <f t="shared" si="30"/>
        <v>2025</v>
      </c>
      <c r="M358" s="44" t="str">
        <f t="shared" si="31"/>
        <v>Apr</v>
      </c>
      <c r="N358" s="44" t="str">
        <f t="shared" si="32"/>
        <v>Mon</v>
      </c>
      <c r="O358" s="44">
        <f t="shared" si="33"/>
        <v>5</v>
      </c>
      <c r="P358" s="44">
        <f>ROUND(G358*H358*VLOOKUP(D358,Table2[#All],2,FALSE),0)</f>
        <v>1773</v>
      </c>
      <c r="Q358" s="42">
        <f t="shared" si="34"/>
        <v>2364</v>
      </c>
      <c r="R358" s="42">
        <f t="shared" si="35"/>
        <v>591</v>
      </c>
    </row>
    <row r="359" spans="1:18">
      <c r="A359">
        <v>358</v>
      </c>
      <c r="B359" t="s">
        <v>417</v>
      </c>
      <c r="C359" t="s">
        <v>29</v>
      </c>
      <c r="D359" t="s">
        <v>94</v>
      </c>
      <c r="E359" s="41">
        <v>45700</v>
      </c>
      <c r="F359" s="41">
        <v>45701</v>
      </c>
      <c r="G359">
        <v>8</v>
      </c>
      <c r="H359" s="42">
        <v>509</v>
      </c>
      <c r="I359" t="s">
        <v>21</v>
      </c>
      <c r="J359" t="s">
        <v>43</v>
      </c>
      <c r="K359" t="s">
        <v>27</v>
      </c>
      <c r="L359" s="44" t="str">
        <f t="shared" si="30"/>
        <v>2025</v>
      </c>
      <c r="M359" s="44" t="str">
        <f t="shared" si="31"/>
        <v>Feb</v>
      </c>
      <c r="N359" s="44" t="str">
        <f t="shared" si="32"/>
        <v>Wed</v>
      </c>
      <c r="O359" s="44">
        <f t="shared" si="33"/>
        <v>1</v>
      </c>
      <c r="P359" s="44">
        <f>ROUND(G359*H359*VLOOKUP(D359,Table2[#All],2,FALSE),0)</f>
        <v>3258</v>
      </c>
      <c r="Q359" s="42">
        <f t="shared" si="34"/>
        <v>4072</v>
      </c>
      <c r="R359" s="42">
        <f t="shared" si="35"/>
        <v>814</v>
      </c>
    </row>
    <row r="360" spans="1:18">
      <c r="A360">
        <v>359</v>
      </c>
      <c r="B360" t="s">
        <v>418</v>
      </c>
      <c r="C360" t="s">
        <v>41</v>
      </c>
      <c r="D360" t="s">
        <v>52</v>
      </c>
      <c r="E360" s="41">
        <v>45692</v>
      </c>
      <c r="F360" s="41">
        <v>45707</v>
      </c>
      <c r="G360">
        <v>2</v>
      </c>
      <c r="H360" s="42">
        <v>530</v>
      </c>
      <c r="I360" t="s">
        <v>37</v>
      </c>
      <c r="J360" t="s">
        <v>22</v>
      </c>
      <c r="K360" t="s">
        <v>56</v>
      </c>
      <c r="L360" s="44" t="str">
        <f t="shared" si="30"/>
        <v>2025</v>
      </c>
      <c r="M360" s="44" t="str">
        <f t="shared" si="31"/>
        <v>Feb</v>
      </c>
      <c r="N360" s="44" t="str">
        <f t="shared" si="32"/>
        <v>Tue</v>
      </c>
      <c r="O360" s="44">
        <f t="shared" si="33"/>
        <v>15</v>
      </c>
      <c r="P360" s="44">
        <f>ROUND(G360*H360*VLOOKUP(D360,Table2[#All],2,FALSE),0)</f>
        <v>689</v>
      </c>
      <c r="Q360" s="42">
        <f t="shared" si="34"/>
        <v>1060</v>
      </c>
      <c r="R360" s="42">
        <f t="shared" si="35"/>
        <v>371</v>
      </c>
    </row>
    <row r="361" spans="1:18">
      <c r="A361">
        <v>360</v>
      </c>
      <c r="B361" t="s">
        <v>419</v>
      </c>
      <c r="C361" t="s">
        <v>41</v>
      </c>
      <c r="D361" t="s">
        <v>87</v>
      </c>
      <c r="E361" s="41">
        <v>45759</v>
      </c>
      <c r="F361" s="41">
        <v>45767</v>
      </c>
      <c r="G361">
        <v>7</v>
      </c>
      <c r="H361" s="42">
        <v>744</v>
      </c>
      <c r="I361" t="s">
        <v>21</v>
      </c>
      <c r="J361" t="s">
        <v>38</v>
      </c>
      <c r="K361" t="s">
        <v>27</v>
      </c>
      <c r="L361" s="44" t="str">
        <f t="shared" si="30"/>
        <v>2025</v>
      </c>
      <c r="M361" s="44" t="str">
        <f t="shared" si="31"/>
        <v>Apr</v>
      </c>
      <c r="N361" s="44" t="str">
        <f t="shared" si="32"/>
        <v>Sat</v>
      </c>
      <c r="O361" s="44">
        <f t="shared" si="33"/>
        <v>8</v>
      </c>
      <c r="P361" s="44">
        <f>ROUND(G361*H361*VLOOKUP(D361,Table2[#All],2,FALSE),0)</f>
        <v>3906</v>
      </c>
      <c r="Q361" s="42">
        <f t="shared" si="34"/>
        <v>5208</v>
      </c>
      <c r="R361" s="42">
        <f t="shared" si="35"/>
        <v>1302</v>
      </c>
    </row>
    <row r="362" spans="1:18">
      <c r="A362">
        <v>361</v>
      </c>
      <c r="B362" t="s">
        <v>420</v>
      </c>
      <c r="C362" t="s">
        <v>33</v>
      </c>
      <c r="D362" t="s">
        <v>48</v>
      </c>
      <c r="E362" s="41">
        <v>45892</v>
      </c>
      <c r="F362" s="41">
        <v>45903</v>
      </c>
      <c r="G362">
        <v>4</v>
      </c>
      <c r="H362" s="42">
        <v>444</v>
      </c>
      <c r="I362" t="s">
        <v>37</v>
      </c>
      <c r="J362" t="s">
        <v>43</v>
      </c>
      <c r="K362" t="s">
        <v>23</v>
      </c>
      <c r="L362" s="44" t="str">
        <f t="shared" si="30"/>
        <v>2025</v>
      </c>
      <c r="M362" s="44" t="str">
        <f t="shared" si="31"/>
        <v>Aug</v>
      </c>
      <c r="N362" s="44" t="str">
        <f t="shared" si="32"/>
        <v>Sat</v>
      </c>
      <c r="O362" s="44">
        <f t="shared" si="33"/>
        <v>11</v>
      </c>
      <c r="P362" s="44">
        <f>ROUND(G362*H362*VLOOKUP(D362,Table2[#All],2,FALSE),0)</f>
        <v>888</v>
      </c>
      <c r="Q362" s="42">
        <f t="shared" si="34"/>
        <v>1776</v>
      </c>
      <c r="R362" s="42">
        <f t="shared" si="35"/>
        <v>888</v>
      </c>
    </row>
    <row r="363" spans="1:18">
      <c r="A363">
        <v>362</v>
      </c>
      <c r="B363" t="s">
        <v>421</v>
      </c>
      <c r="C363" t="s">
        <v>33</v>
      </c>
      <c r="D363" t="s">
        <v>81</v>
      </c>
      <c r="E363" s="41">
        <v>45858</v>
      </c>
      <c r="F363" s="41">
        <v>45866</v>
      </c>
      <c r="G363">
        <v>7</v>
      </c>
      <c r="H363" s="42">
        <v>474</v>
      </c>
      <c r="I363" t="s">
        <v>21</v>
      </c>
      <c r="J363" t="s">
        <v>38</v>
      </c>
      <c r="K363" t="s">
        <v>23</v>
      </c>
      <c r="L363" s="44" t="str">
        <f t="shared" si="30"/>
        <v>2025</v>
      </c>
      <c r="M363" s="44" t="str">
        <f t="shared" si="31"/>
        <v>Jul</v>
      </c>
      <c r="N363" s="44" t="str">
        <f t="shared" si="32"/>
        <v>Sun</v>
      </c>
      <c r="O363" s="44">
        <f t="shared" si="33"/>
        <v>8</v>
      </c>
      <c r="P363" s="44">
        <f>ROUND(G363*H363*VLOOKUP(D363,Table2[#All],2,FALSE),0)</f>
        <v>1825</v>
      </c>
      <c r="Q363" s="42">
        <f t="shared" si="34"/>
        <v>3318</v>
      </c>
      <c r="R363" s="42">
        <f t="shared" si="35"/>
        <v>1493</v>
      </c>
    </row>
    <row r="364" spans="1:18">
      <c r="A364">
        <v>363</v>
      </c>
      <c r="B364" t="s">
        <v>422</v>
      </c>
      <c r="C364" t="s">
        <v>19</v>
      </c>
      <c r="D364" t="s">
        <v>36</v>
      </c>
      <c r="E364" s="41">
        <v>45931</v>
      </c>
      <c r="F364" s="41">
        <v>45936</v>
      </c>
      <c r="G364">
        <v>8</v>
      </c>
      <c r="H364" s="42">
        <v>731</v>
      </c>
      <c r="I364" t="s">
        <v>21</v>
      </c>
      <c r="J364" t="s">
        <v>59</v>
      </c>
      <c r="K364" t="s">
        <v>56</v>
      </c>
      <c r="L364" s="44" t="str">
        <f t="shared" si="30"/>
        <v>2025</v>
      </c>
      <c r="M364" s="44" t="str">
        <f t="shared" si="31"/>
        <v>Oct</v>
      </c>
      <c r="N364" s="44" t="str">
        <f t="shared" si="32"/>
        <v>Wed</v>
      </c>
      <c r="O364" s="44">
        <f t="shared" si="33"/>
        <v>5</v>
      </c>
      <c r="P364" s="44">
        <f>ROUND(G364*H364*VLOOKUP(D364,Table2[#All],2,FALSE),0)</f>
        <v>3801</v>
      </c>
      <c r="Q364" s="42">
        <f t="shared" si="34"/>
        <v>5848</v>
      </c>
      <c r="R364" s="42">
        <f t="shared" si="35"/>
        <v>2047</v>
      </c>
    </row>
    <row r="365" spans="1:18">
      <c r="A365">
        <v>364</v>
      </c>
      <c r="B365" t="s">
        <v>423</v>
      </c>
      <c r="C365" t="s">
        <v>25</v>
      </c>
      <c r="D365" t="s">
        <v>26</v>
      </c>
      <c r="E365" s="41">
        <v>45804</v>
      </c>
      <c r="F365" s="41">
        <v>45811</v>
      </c>
      <c r="G365">
        <v>2</v>
      </c>
      <c r="H365" s="42">
        <v>288</v>
      </c>
      <c r="I365" t="s">
        <v>21</v>
      </c>
      <c r="J365" t="s">
        <v>59</v>
      </c>
      <c r="K365" t="s">
        <v>56</v>
      </c>
      <c r="L365" s="44" t="str">
        <f t="shared" si="30"/>
        <v>2025</v>
      </c>
      <c r="M365" s="44" t="str">
        <f t="shared" si="31"/>
        <v>May</v>
      </c>
      <c r="N365" s="44" t="str">
        <f t="shared" si="32"/>
        <v>Tue</v>
      </c>
      <c r="O365" s="44">
        <f t="shared" si="33"/>
        <v>7</v>
      </c>
      <c r="P365" s="44">
        <f>ROUND(G365*H365*VLOOKUP(D365,Table2[#All],2,FALSE),0)</f>
        <v>288</v>
      </c>
      <c r="Q365" s="42">
        <f t="shared" si="34"/>
        <v>576</v>
      </c>
      <c r="R365" s="42">
        <f t="shared" si="35"/>
        <v>288</v>
      </c>
    </row>
    <row r="366" spans="1:18">
      <c r="A366">
        <v>365</v>
      </c>
      <c r="B366" t="s">
        <v>424</v>
      </c>
      <c r="C366" t="s">
        <v>29</v>
      </c>
      <c r="D366" t="s">
        <v>94</v>
      </c>
      <c r="E366" s="41">
        <v>46007</v>
      </c>
      <c r="F366" s="41">
        <v>46022</v>
      </c>
      <c r="G366">
        <v>8</v>
      </c>
      <c r="H366" s="42">
        <v>179</v>
      </c>
      <c r="I366" t="s">
        <v>37</v>
      </c>
      <c r="J366" t="s">
        <v>43</v>
      </c>
      <c r="K366" t="s">
        <v>39</v>
      </c>
      <c r="L366" s="44" t="str">
        <f t="shared" si="30"/>
        <v>2025</v>
      </c>
      <c r="M366" s="44" t="str">
        <f t="shared" si="31"/>
        <v>Dec</v>
      </c>
      <c r="N366" s="44" t="str">
        <f t="shared" si="32"/>
        <v>Tue</v>
      </c>
      <c r="O366" s="44">
        <f t="shared" si="33"/>
        <v>15</v>
      </c>
      <c r="P366" s="44">
        <f>ROUND(G366*H366*VLOOKUP(D366,Table2[#All],2,FALSE),0)</f>
        <v>1146</v>
      </c>
      <c r="Q366" s="42">
        <f t="shared" si="34"/>
        <v>1432</v>
      </c>
      <c r="R366" s="42">
        <f t="shared" si="35"/>
        <v>286</v>
      </c>
    </row>
    <row r="367" spans="1:18">
      <c r="A367">
        <v>366</v>
      </c>
      <c r="B367" t="s">
        <v>425</v>
      </c>
      <c r="C367" t="s">
        <v>25</v>
      </c>
      <c r="D367" t="s">
        <v>67</v>
      </c>
      <c r="E367" s="41">
        <v>45725</v>
      </c>
      <c r="F367" s="41">
        <v>45730</v>
      </c>
      <c r="G367">
        <v>6</v>
      </c>
      <c r="H367" s="42">
        <v>788</v>
      </c>
      <c r="I367" t="s">
        <v>21</v>
      </c>
      <c r="J367" t="s">
        <v>31</v>
      </c>
      <c r="K367" t="s">
        <v>56</v>
      </c>
      <c r="L367" s="44" t="str">
        <f t="shared" si="30"/>
        <v>2025</v>
      </c>
      <c r="M367" s="44" t="str">
        <f t="shared" si="31"/>
        <v>Mar</v>
      </c>
      <c r="N367" s="44" t="str">
        <f t="shared" si="32"/>
        <v>Sun</v>
      </c>
      <c r="O367" s="44">
        <f t="shared" si="33"/>
        <v>5</v>
      </c>
      <c r="P367" s="44">
        <f>ROUND(G367*H367*VLOOKUP(D367,Table2[#All],2,FALSE),0)</f>
        <v>2600</v>
      </c>
      <c r="Q367" s="42">
        <f t="shared" si="34"/>
        <v>4728</v>
      </c>
      <c r="R367" s="42">
        <f t="shared" si="35"/>
        <v>2128</v>
      </c>
    </row>
    <row r="368" spans="1:18">
      <c r="A368">
        <v>367</v>
      </c>
      <c r="B368" t="s">
        <v>426</v>
      </c>
      <c r="C368" t="s">
        <v>29</v>
      </c>
      <c r="D368" t="s">
        <v>50</v>
      </c>
      <c r="E368" s="41">
        <v>45883</v>
      </c>
      <c r="F368" s="41">
        <v>45885</v>
      </c>
      <c r="G368">
        <v>3</v>
      </c>
      <c r="H368" s="42">
        <v>949</v>
      </c>
      <c r="I368" t="s">
        <v>21</v>
      </c>
      <c r="J368" t="s">
        <v>43</v>
      </c>
      <c r="K368" t="s">
        <v>39</v>
      </c>
      <c r="L368" s="44" t="str">
        <f t="shared" si="30"/>
        <v>2025</v>
      </c>
      <c r="M368" s="44" t="str">
        <f t="shared" si="31"/>
        <v>Aug</v>
      </c>
      <c r="N368" s="44" t="str">
        <f t="shared" si="32"/>
        <v>Thu</v>
      </c>
      <c r="O368" s="44">
        <f t="shared" si="33"/>
        <v>2</v>
      </c>
      <c r="P368" s="44">
        <f>ROUND(G368*H368*VLOOKUP(D368,Table2[#All],2,FALSE),0)</f>
        <v>1851</v>
      </c>
      <c r="Q368" s="42">
        <f t="shared" si="34"/>
        <v>2847</v>
      </c>
      <c r="R368" s="42">
        <f t="shared" si="35"/>
        <v>996</v>
      </c>
    </row>
    <row r="369" spans="1:18">
      <c r="A369">
        <v>368</v>
      </c>
      <c r="B369" t="s">
        <v>427</v>
      </c>
      <c r="C369" t="s">
        <v>25</v>
      </c>
      <c r="D369" t="s">
        <v>75</v>
      </c>
      <c r="E369" s="41">
        <v>45977</v>
      </c>
      <c r="F369" s="41">
        <v>45986</v>
      </c>
      <c r="G369">
        <v>8</v>
      </c>
      <c r="H369" s="42">
        <v>137</v>
      </c>
      <c r="I369" t="s">
        <v>21</v>
      </c>
      <c r="J369" t="s">
        <v>38</v>
      </c>
      <c r="K369" t="s">
        <v>23</v>
      </c>
      <c r="L369" s="44" t="str">
        <f t="shared" si="30"/>
        <v>2025</v>
      </c>
      <c r="M369" s="44" t="str">
        <f t="shared" si="31"/>
        <v>Nov</v>
      </c>
      <c r="N369" s="44" t="str">
        <f t="shared" si="32"/>
        <v>Sun</v>
      </c>
      <c r="O369" s="44">
        <f t="shared" si="33"/>
        <v>9</v>
      </c>
      <c r="P369" s="44">
        <f>ROUND(G369*H369*VLOOKUP(D369,Table2[#All],2,FALSE),0)</f>
        <v>548</v>
      </c>
      <c r="Q369" s="42">
        <f t="shared" si="34"/>
        <v>1096</v>
      </c>
      <c r="R369" s="42">
        <f t="shared" si="35"/>
        <v>548</v>
      </c>
    </row>
    <row r="370" spans="1:18">
      <c r="A370">
        <v>369</v>
      </c>
      <c r="B370" t="s">
        <v>428</v>
      </c>
      <c r="C370" t="s">
        <v>19</v>
      </c>
      <c r="D370" t="s">
        <v>36</v>
      </c>
      <c r="E370" s="41">
        <v>45895</v>
      </c>
      <c r="F370" s="41">
        <v>45898</v>
      </c>
      <c r="G370">
        <v>2</v>
      </c>
      <c r="H370" s="42">
        <v>968</v>
      </c>
      <c r="I370" t="s">
        <v>37</v>
      </c>
      <c r="J370" t="s">
        <v>22</v>
      </c>
      <c r="K370" t="s">
        <v>56</v>
      </c>
      <c r="L370" s="44" t="str">
        <f t="shared" si="30"/>
        <v>2025</v>
      </c>
      <c r="M370" s="44" t="str">
        <f t="shared" si="31"/>
        <v>Aug</v>
      </c>
      <c r="N370" s="44" t="str">
        <f t="shared" si="32"/>
        <v>Tue</v>
      </c>
      <c r="O370" s="44">
        <f t="shared" si="33"/>
        <v>3</v>
      </c>
      <c r="P370" s="44">
        <f>ROUND(G370*H370*VLOOKUP(D370,Table2[#All],2,FALSE),0)</f>
        <v>1258</v>
      </c>
      <c r="Q370" s="42">
        <f t="shared" si="34"/>
        <v>1936</v>
      </c>
      <c r="R370" s="42">
        <f t="shared" si="35"/>
        <v>678</v>
      </c>
    </row>
    <row r="371" spans="1:18">
      <c r="A371">
        <v>370</v>
      </c>
      <c r="B371" t="s">
        <v>429</v>
      </c>
      <c r="C371" t="s">
        <v>33</v>
      </c>
      <c r="D371" t="s">
        <v>81</v>
      </c>
      <c r="E371" s="41">
        <v>45913</v>
      </c>
      <c r="F371" s="41">
        <v>45922</v>
      </c>
      <c r="G371">
        <v>9</v>
      </c>
      <c r="H371" s="42">
        <v>605</v>
      </c>
      <c r="I371" t="s">
        <v>37</v>
      </c>
      <c r="J371" t="s">
        <v>38</v>
      </c>
      <c r="K371" t="s">
        <v>56</v>
      </c>
      <c r="L371" s="44" t="str">
        <f t="shared" si="30"/>
        <v>2025</v>
      </c>
      <c r="M371" s="44" t="str">
        <f t="shared" si="31"/>
        <v>Sep</v>
      </c>
      <c r="N371" s="44" t="str">
        <f t="shared" si="32"/>
        <v>Sat</v>
      </c>
      <c r="O371" s="44">
        <f t="shared" si="33"/>
        <v>9</v>
      </c>
      <c r="P371" s="44">
        <f>ROUND(G371*H371*VLOOKUP(D371,Table2[#All],2,FALSE),0)</f>
        <v>2995</v>
      </c>
      <c r="Q371" s="42">
        <f t="shared" si="34"/>
        <v>5445</v>
      </c>
      <c r="R371" s="42">
        <f t="shared" si="35"/>
        <v>2450</v>
      </c>
    </row>
    <row r="372" spans="1:18">
      <c r="A372">
        <v>371</v>
      </c>
      <c r="B372" t="s">
        <v>430</v>
      </c>
      <c r="C372" t="s">
        <v>33</v>
      </c>
      <c r="D372" t="s">
        <v>34</v>
      </c>
      <c r="E372" s="41">
        <v>45932</v>
      </c>
      <c r="F372" s="41">
        <v>45942</v>
      </c>
      <c r="G372">
        <v>5</v>
      </c>
      <c r="H372" s="42">
        <v>50</v>
      </c>
      <c r="I372" t="s">
        <v>37</v>
      </c>
      <c r="J372" t="s">
        <v>59</v>
      </c>
      <c r="K372" t="s">
        <v>27</v>
      </c>
      <c r="L372" s="44" t="str">
        <f t="shared" si="30"/>
        <v>2025</v>
      </c>
      <c r="M372" s="44" t="str">
        <f t="shared" si="31"/>
        <v>Oct</v>
      </c>
      <c r="N372" s="44" t="str">
        <f t="shared" si="32"/>
        <v>Thu</v>
      </c>
      <c r="O372" s="44">
        <f t="shared" si="33"/>
        <v>10</v>
      </c>
      <c r="P372" s="44">
        <f>ROUND(G372*H372*VLOOKUP(D372,Table2[#All],2,FALSE),0)</f>
        <v>138</v>
      </c>
      <c r="Q372" s="42">
        <f t="shared" si="34"/>
        <v>250</v>
      </c>
      <c r="R372" s="42">
        <f t="shared" si="35"/>
        <v>112</v>
      </c>
    </row>
    <row r="373" spans="1:18">
      <c r="A373">
        <v>372</v>
      </c>
      <c r="B373" t="s">
        <v>431</v>
      </c>
      <c r="C373" t="s">
        <v>19</v>
      </c>
      <c r="D373" t="s">
        <v>20</v>
      </c>
      <c r="E373" s="41">
        <v>46003</v>
      </c>
      <c r="F373" s="41">
        <v>46014</v>
      </c>
      <c r="G373">
        <v>9</v>
      </c>
      <c r="H373" s="42">
        <v>647</v>
      </c>
      <c r="I373" t="s">
        <v>21</v>
      </c>
      <c r="J373" t="s">
        <v>31</v>
      </c>
      <c r="K373" t="s">
        <v>39</v>
      </c>
      <c r="L373" s="44" t="str">
        <f t="shared" si="30"/>
        <v>2025</v>
      </c>
      <c r="M373" s="44" t="str">
        <f t="shared" si="31"/>
        <v>Dec</v>
      </c>
      <c r="N373" s="44" t="str">
        <f t="shared" si="32"/>
        <v>Fri</v>
      </c>
      <c r="O373" s="44">
        <f t="shared" si="33"/>
        <v>11</v>
      </c>
      <c r="P373" s="44">
        <f>ROUND(G373*H373*VLOOKUP(D373,Table2[#All],2,FALSE),0)</f>
        <v>4367</v>
      </c>
      <c r="Q373" s="42">
        <f t="shared" si="34"/>
        <v>5823</v>
      </c>
      <c r="R373" s="42">
        <f t="shared" si="35"/>
        <v>1456</v>
      </c>
    </row>
    <row r="374" spans="1:18">
      <c r="A374">
        <v>373</v>
      </c>
      <c r="B374" t="s">
        <v>432</v>
      </c>
      <c r="C374" t="s">
        <v>29</v>
      </c>
      <c r="D374" t="s">
        <v>94</v>
      </c>
      <c r="E374" s="41">
        <v>45790</v>
      </c>
      <c r="F374" s="41">
        <v>45793</v>
      </c>
      <c r="G374">
        <v>10</v>
      </c>
      <c r="H374" s="42">
        <v>253</v>
      </c>
      <c r="I374" t="s">
        <v>21</v>
      </c>
      <c r="J374" t="s">
        <v>31</v>
      </c>
      <c r="K374" t="s">
        <v>27</v>
      </c>
      <c r="L374" s="44" t="str">
        <f t="shared" si="30"/>
        <v>2025</v>
      </c>
      <c r="M374" s="44" t="str">
        <f t="shared" si="31"/>
        <v>May</v>
      </c>
      <c r="N374" s="44" t="str">
        <f t="shared" si="32"/>
        <v>Tue</v>
      </c>
      <c r="O374" s="44">
        <f t="shared" si="33"/>
        <v>3</v>
      </c>
      <c r="P374" s="44">
        <f>ROUND(G374*H374*VLOOKUP(D374,Table2[#All],2,FALSE),0)</f>
        <v>2024</v>
      </c>
      <c r="Q374" s="42">
        <f t="shared" si="34"/>
        <v>2530</v>
      </c>
      <c r="R374" s="42">
        <f t="shared" si="35"/>
        <v>506</v>
      </c>
    </row>
    <row r="375" spans="1:18">
      <c r="A375">
        <v>374</v>
      </c>
      <c r="B375" t="s">
        <v>433</v>
      </c>
      <c r="C375" t="s">
        <v>25</v>
      </c>
      <c r="D375" t="s">
        <v>54</v>
      </c>
      <c r="E375" s="41">
        <v>45821</v>
      </c>
      <c r="F375" s="41">
        <v>45828</v>
      </c>
      <c r="G375">
        <v>10</v>
      </c>
      <c r="H375" s="42">
        <v>525</v>
      </c>
      <c r="I375" t="s">
        <v>37</v>
      </c>
      <c r="J375" t="s">
        <v>31</v>
      </c>
      <c r="K375" t="s">
        <v>56</v>
      </c>
      <c r="L375" s="44" t="str">
        <f t="shared" si="30"/>
        <v>2025</v>
      </c>
      <c r="M375" s="44" t="str">
        <f t="shared" si="31"/>
        <v>Jun</v>
      </c>
      <c r="N375" s="44" t="str">
        <f t="shared" si="32"/>
        <v>Fri</v>
      </c>
      <c r="O375" s="44">
        <f t="shared" si="33"/>
        <v>7</v>
      </c>
      <c r="P375" s="44">
        <f>ROUND(G375*H375*VLOOKUP(D375,Table2[#All],2,FALSE),0)</f>
        <v>3150</v>
      </c>
      <c r="Q375" s="42">
        <f t="shared" si="34"/>
        <v>5250</v>
      </c>
      <c r="R375" s="42">
        <f t="shared" si="35"/>
        <v>2100</v>
      </c>
    </row>
    <row r="376" spans="1:18">
      <c r="A376">
        <v>375</v>
      </c>
      <c r="B376" t="s">
        <v>434</v>
      </c>
      <c r="C376" t="s">
        <v>29</v>
      </c>
      <c r="D376" t="s">
        <v>65</v>
      </c>
      <c r="E376" s="41">
        <v>45704</v>
      </c>
      <c r="F376" s="41">
        <v>45710</v>
      </c>
      <c r="G376">
        <v>6</v>
      </c>
      <c r="H376" s="42">
        <v>678</v>
      </c>
      <c r="I376" t="s">
        <v>37</v>
      </c>
      <c r="J376" t="s">
        <v>22</v>
      </c>
      <c r="K376" t="s">
        <v>56</v>
      </c>
      <c r="L376" s="44" t="str">
        <f t="shared" si="30"/>
        <v>2025</v>
      </c>
      <c r="M376" s="44" t="str">
        <f t="shared" si="31"/>
        <v>Feb</v>
      </c>
      <c r="N376" s="44" t="str">
        <f t="shared" si="32"/>
        <v>Sun</v>
      </c>
      <c r="O376" s="44">
        <f t="shared" si="33"/>
        <v>6</v>
      </c>
      <c r="P376" s="44">
        <f>ROUND(G376*H376*VLOOKUP(D376,Table2[#All],2,FALSE),0)</f>
        <v>2848</v>
      </c>
      <c r="Q376" s="42">
        <f t="shared" si="34"/>
        <v>4068</v>
      </c>
      <c r="R376" s="42">
        <f t="shared" si="35"/>
        <v>1220</v>
      </c>
    </row>
    <row r="377" spans="1:18">
      <c r="A377">
        <v>376</v>
      </c>
      <c r="B377" t="s">
        <v>435</v>
      </c>
      <c r="C377" t="s">
        <v>29</v>
      </c>
      <c r="D377" t="s">
        <v>65</v>
      </c>
      <c r="E377" s="41">
        <v>45905</v>
      </c>
      <c r="F377" s="41">
        <v>45907</v>
      </c>
      <c r="G377">
        <v>6</v>
      </c>
      <c r="H377" s="42">
        <v>117</v>
      </c>
      <c r="I377" t="s">
        <v>21</v>
      </c>
      <c r="J377" t="s">
        <v>59</v>
      </c>
      <c r="K377" t="s">
        <v>23</v>
      </c>
      <c r="L377" s="44" t="str">
        <f t="shared" si="30"/>
        <v>2025</v>
      </c>
      <c r="M377" s="44" t="str">
        <f t="shared" si="31"/>
        <v>Sep</v>
      </c>
      <c r="N377" s="44" t="str">
        <f t="shared" si="32"/>
        <v>Fri</v>
      </c>
      <c r="O377" s="44">
        <f t="shared" si="33"/>
        <v>2</v>
      </c>
      <c r="P377" s="44">
        <f>ROUND(G377*H377*VLOOKUP(D377,Table2[#All],2,FALSE),0)</f>
        <v>491</v>
      </c>
      <c r="Q377" s="42">
        <f t="shared" si="34"/>
        <v>702</v>
      </c>
      <c r="R377" s="42">
        <f t="shared" si="35"/>
        <v>211</v>
      </c>
    </row>
    <row r="378" spans="1:18">
      <c r="A378">
        <v>377</v>
      </c>
      <c r="B378" t="s">
        <v>436</v>
      </c>
      <c r="C378" t="s">
        <v>29</v>
      </c>
      <c r="D378" t="s">
        <v>65</v>
      </c>
      <c r="E378" s="41">
        <v>45701</v>
      </c>
      <c r="F378" s="41">
        <v>45715</v>
      </c>
      <c r="G378">
        <v>3</v>
      </c>
      <c r="H378" s="42">
        <v>262</v>
      </c>
      <c r="I378" t="s">
        <v>37</v>
      </c>
      <c r="J378" t="s">
        <v>38</v>
      </c>
      <c r="K378" t="s">
        <v>27</v>
      </c>
      <c r="L378" s="44" t="str">
        <f t="shared" si="30"/>
        <v>2025</v>
      </c>
      <c r="M378" s="44" t="str">
        <f t="shared" si="31"/>
        <v>Feb</v>
      </c>
      <c r="N378" s="44" t="str">
        <f t="shared" si="32"/>
        <v>Thu</v>
      </c>
      <c r="O378" s="44">
        <f t="shared" si="33"/>
        <v>14</v>
      </c>
      <c r="P378" s="44">
        <f>ROUND(G378*H378*VLOOKUP(D378,Table2[#All],2,FALSE),0)</f>
        <v>550</v>
      </c>
      <c r="Q378" s="42">
        <f t="shared" si="34"/>
        <v>786</v>
      </c>
      <c r="R378" s="42">
        <f t="shared" si="35"/>
        <v>236</v>
      </c>
    </row>
    <row r="379" spans="1:18">
      <c r="A379">
        <v>378</v>
      </c>
      <c r="B379" t="s">
        <v>437</v>
      </c>
      <c r="C379" t="s">
        <v>33</v>
      </c>
      <c r="D379" t="s">
        <v>81</v>
      </c>
      <c r="E379" s="41">
        <v>45848</v>
      </c>
      <c r="F379" s="41">
        <v>45856</v>
      </c>
      <c r="G379">
        <v>8</v>
      </c>
      <c r="H379" s="42">
        <v>360</v>
      </c>
      <c r="I379" t="s">
        <v>37</v>
      </c>
      <c r="J379" t="s">
        <v>38</v>
      </c>
      <c r="K379" t="s">
        <v>39</v>
      </c>
      <c r="L379" s="44" t="str">
        <f t="shared" si="30"/>
        <v>2025</v>
      </c>
      <c r="M379" s="44" t="str">
        <f t="shared" si="31"/>
        <v>Jul</v>
      </c>
      <c r="N379" s="44" t="str">
        <f t="shared" si="32"/>
        <v>Thu</v>
      </c>
      <c r="O379" s="44">
        <f t="shared" si="33"/>
        <v>8</v>
      </c>
      <c r="P379" s="44">
        <f>ROUND(G379*H379*VLOOKUP(D379,Table2[#All],2,FALSE),0)</f>
        <v>1584</v>
      </c>
      <c r="Q379" s="42">
        <f t="shared" si="34"/>
        <v>2880</v>
      </c>
      <c r="R379" s="42">
        <f t="shared" si="35"/>
        <v>1296</v>
      </c>
    </row>
    <row r="380" spans="1:18">
      <c r="A380">
        <v>379</v>
      </c>
      <c r="B380" t="s">
        <v>438</v>
      </c>
      <c r="C380" t="s">
        <v>33</v>
      </c>
      <c r="D380" t="s">
        <v>48</v>
      </c>
      <c r="E380" s="41">
        <v>45952</v>
      </c>
      <c r="F380" s="41">
        <v>45953</v>
      </c>
      <c r="G380">
        <v>10</v>
      </c>
      <c r="H380" s="42">
        <v>279</v>
      </c>
      <c r="I380" t="s">
        <v>21</v>
      </c>
      <c r="J380" t="s">
        <v>31</v>
      </c>
      <c r="K380" t="s">
        <v>56</v>
      </c>
      <c r="L380" s="44" t="str">
        <f t="shared" si="30"/>
        <v>2025</v>
      </c>
      <c r="M380" s="44" t="str">
        <f t="shared" si="31"/>
        <v>Oct</v>
      </c>
      <c r="N380" s="44" t="str">
        <f t="shared" si="32"/>
        <v>Wed</v>
      </c>
      <c r="O380" s="44">
        <f t="shared" si="33"/>
        <v>1</v>
      </c>
      <c r="P380" s="44">
        <f>ROUND(G380*H380*VLOOKUP(D380,Table2[#All],2,FALSE),0)</f>
        <v>1395</v>
      </c>
      <c r="Q380" s="42">
        <f t="shared" si="34"/>
        <v>2790</v>
      </c>
      <c r="R380" s="42">
        <f t="shared" si="35"/>
        <v>1395</v>
      </c>
    </row>
    <row r="381" spans="1:18">
      <c r="A381">
        <v>380</v>
      </c>
      <c r="B381" t="s">
        <v>439</v>
      </c>
      <c r="C381" t="s">
        <v>25</v>
      </c>
      <c r="D381" t="s">
        <v>75</v>
      </c>
      <c r="E381" s="41">
        <v>45675</v>
      </c>
      <c r="F381" s="41">
        <v>45678</v>
      </c>
      <c r="G381">
        <v>4</v>
      </c>
      <c r="H381" s="42">
        <v>801</v>
      </c>
      <c r="I381" t="s">
        <v>21</v>
      </c>
      <c r="J381" t="s">
        <v>38</v>
      </c>
      <c r="K381" t="s">
        <v>23</v>
      </c>
      <c r="L381" s="44" t="str">
        <f t="shared" si="30"/>
        <v>2025</v>
      </c>
      <c r="M381" s="44" t="str">
        <f t="shared" si="31"/>
        <v>Jan</v>
      </c>
      <c r="N381" s="44" t="str">
        <f t="shared" si="32"/>
        <v>Sat</v>
      </c>
      <c r="O381" s="44">
        <f t="shared" si="33"/>
        <v>3</v>
      </c>
      <c r="P381" s="44">
        <f>ROUND(G381*H381*VLOOKUP(D381,Table2[#All],2,FALSE),0)</f>
        <v>1602</v>
      </c>
      <c r="Q381" s="42">
        <f t="shared" si="34"/>
        <v>3204</v>
      </c>
      <c r="R381" s="42">
        <f t="shared" si="35"/>
        <v>1602</v>
      </c>
    </row>
    <row r="382" spans="1:18">
      <c r="A382">
        <v>381</v>
      </c>
      <c r="B382" t="s">
        <v>440</v>
      </c>
      <c r="C382" t="s">
        <v>41</v>
      </c>
      <c r="D382" t="s">
        <v>87</v>
      </c>
      <c r="E382" s="41">
        <v>45989</v>
      </c>
      <c r="F382" s="41">
        <v>45993</v>
      </c>
      <c r="G382">
        <v>4</v>
      </c>
      <c r="H382" s="42">
        <v>346</v>
      </c>
      <c r="I382" t="s">
        <v>37</v>
      </c>
      <c r="J382" t="s">
        <v>22</v>
      </c>
      <c r="K382" t="s">
        <v>39</v>
      </c>
      <c r="L382" s="44" t="str">
        <f t="shared" si="30"/>
        <v>2025</v>
      </c>
      <c r="M382" s="44" t="str">
        <f t="shared" si="31"/>
        <v>Nov</v>
      </c>
      <c r="N382" s="44" t="str">
        <f t="shared" si="32"/>
        <v>Fri</v>
      </c>
      <c r="O382" s="44">
        <f t="shared" si="33"/>
        <v>4</v>
      </c>
      <c r="P382" s="44">
        <f>ROUND(G382*H382*VLOOKUP(D382,Table2[#All],2,FALSE),0)</f>
        <v>1038</v>
      </c>
      <c r="Q382" s="42">
        <f t="shared" si="34"/>
        <v>1384</v>
      </c>
      <c r="R382" s="42">
        <f t="shared" si="35"/>
        <v>346</v>
      </c>
    </row>
    <row r="383" spans="1:18">
      <c r="A383">
        <v>382</v>
      </c>
      <c r="B383" t="s">
        <v>441</v>
      </c>
      <c r="C383" t="s">
        <v>29</v>
      </c>
      <c r="D383" t="s">
        <v>65</v>
      </c>
      <c r="E383" s="41">
        <v>45695</v>
      </c>
      <c r="F383" s="41">
        <v>45706</v>
      </c>
      <c r="G383">
        <v>5</v>
      </c>
      <c r="H383" s="42">
        <v>215</v>
      </c>
      <c r="I383" t="s">
        <v>37</v>
      </c>
      <c r="J383" t="s">
        <v>43</v>
      </c>
      <c r="K383" t="s">
        <v>27</v>
      </c>
      <c r="L383" s="44" t="str">
        <f t="shared" si="30"/>
        <v>2025</v>
      </c>
      <c r="M383" s="44" t="str">
        <f t="shared" si="31"/>
        <v>Feb</v>
      </c>
      <c r="N383" s="44" t="str">
        <f t="shared" si="32"/>
        <v>Fri</v>
      </c>
      <c r="O383" s="44">
        <f t="shared" si="33"/>
        <v>11</v>
      </c>
      <c r="P383" s="44">
        <f>ROUND(G383*H383*VLOOKUP(D383,Table2[#All],2,FALSE),0)</f>
        <v>753</v>
      </c>
      <c r="Q383" s="42">
        <f t="shared" si="34"/>
        <v>1075</v>
      </c>
      <c r="R383" s="42">
        <f t="shared" si="35"/>
        <v>322</v>
      </c>
    </row>
    <row r="384" spans="1:18">
      <c r="A384">
        <v>383</v>
      </c>
      <c r="B384" t="s">
        <v>442</v>
      </c>
      <c r="C384" t="s">
        <v>19</v>
      </c>
      <c r="D384" t="s">
        <v>69</v>
      </c>
      <c r="E384" s="41">
        <v>45764</v>
      </c>
      <c r="F384" s="41">
        <v>45769</v>
      </c>
      <c r="G384">
        <v>9</v>
      </c>
      <c r="H384" s="42">
        <v>860</v>
      </c>
      <c r="I384" t="s">
        <v>21</v>
      </c>
      <c r="J384" t="s">
        <v>59</v>
      </c>
      <c r="K384" t="s">
        <v>56</v>
      </c>
      <c r="L384" s="44" t="str">
        <f t="shared" si="30"/>
        <v>2025</v>
      </c>
      <c r="M384" s="44" t="str">
        <f t="shared" si="31"/>
        <v>Apr</v>
      </c>
      <c r="N384" s="44" t="str">
        <f t="shared" si="32"/>
        <v>Thu</v>
      </c>
      <c r="O384" s="44">
        <f t="shared" si="33"/>
        <v>5</v>
      </c>
      <c r="P384" s="44">
        <f>ROUND(G384*H384*VLOOKUP(D384,Table2[#All],2,FALSE),0)</f>
        <v>6579</v>
      </c>
      <c r="Q384" s="42">
        <f t="shared" si="34"/>
        <v>7740</v>
      </c>
      <c r="R384" s="42">
        <f t="shared" si="35"/>
        <v>1161</v>
      </c>
    </row>
    <row r="385" spans="1:18">
      <c r="A385">
        <v>384</v>
      </c>
      <c r="B385" t="s">
        <v>443</v>
      </c>
      <c r="C385" t="s">
        <v>29</v>
      </c>
      <c r="D385" t="s">
        <v>30</v>
      </c>
      <c r="E385" s="41">
        <v>45695</v>
      </c>
      <c r="F385" s="41">
        <v>45704</v>
      </c>
      <c r="G385">
        <v>2</v>
      </c>
      <c r="H385" s="42">
        <v>461</v>
      </c>
      <c r="I385" t="s">
        <v>37</v>
      </c>
      <c r="J385" t="s">
        <v>31</v>
      </c>
      <c r="K385" t="s">
        <v>27</v>
      </c>
      <c r="L385" s="44" t="str">
        <f t="shared" si="30"/>
        <v>2025</v>
      </c>
      <c r="M385" s="44" t="str">
        <f t="shared" si="31"/>
        <v>Feb</v>
      </c>
      <c r="N385" s="44" t="str">
        <f t="shared" si="32"/>
        <v>Fri</v>
      </c>
      <c r="O385" s="44">
        <f t="shared" si="33"/>
        <v>9</v>
      </c>
      <c r="P385" s="44">
        <f>ROUND(G385*H385*VLOOKUP(D385,Table2[#All],2,FALSE),0)</f>
        <v>692</v>
      </c>
      <c r="Q385" s="42">
        <f t="shared" si="34"/>
        <v>922</v>
      </c>
      <c r="R385" s="42">
        <f t="shared" si="35"/>
        <v>230</v>
      </c>
    </row>
    <row r="386" spans="1:18">
      <c r="A386">
        <v>385</v>
      </c>
      <c r="B386" t="s">
        <v>444</v>
      </c>
      <c r="C386" t="s">
        <v>33</v>
      </c>
      <c r="D386" t="s">
        <v>34</v>
      </c>
      <c r="E386" s="41">
        <v>45988</v>
      </c>
      <c r="F386" s="41">
        <v>45997</v>
      </c>
      <c r="G386">
        <v>7</v>
      </c>
      <c r="H386" s="42">
        <v>579</v>
      </c>
      <c r="I386" t="s">
        <v>21</v>
      </c>
      <c r="J386" t="s">
        <v>22</v>
      </c>
      <c r="K386" t="s">
        <v>56</v>
      </c>
      <c r="L386" s="44" t="str">
        <f t="shared" ref="L386:L449" si="36">TEXT(E386,"YYYY")</f>
        <v>2025</v>
      </c>
      <c r="M386" s="44" t="str">
        <f t="shared" ref="M386:M449" si="37">TEXT(E386,"mmm")</f>
        <v>Nov</v>
      </c>
      <c r="N386" s="44" t="str">
        <f t="shared" ref="N386:N449" si="38">TEXT(E386,"ddd")</f>
        <v>Thu</v>
      </c>
      <c r="O386" s="44">
        <f t="shared" ref="O386:O449" si="39">DATEDIF(E386,F386,"d")</f>
        <v>9</v>
      </c>
      <c r="P386" s="44">
        <f>ROUND(G386*H386*VLOOKUP(D386,Table2[#All],2,FALSE),0)</f>
        <v>2229</v>
      </c>
      <c r="Q386" s="42">
        <f t="shared" ref="Q386:Q449" si="40">G386*H386</f>
        <v>4053</v>
      </c>
      <c r="R386" s="42">
        <f t="shared" ref="R386:R449" si="41">Q386-P386</f>
        <v>1824</v>
      </c>
    </row>
    <row r="387" spans="1:18">
      <c r="A387">
        <v>386</v>
      </c>
      <c r="B387" t="s">
        <v>445</v>
      </c>
      <c r="C387" t="s">
        <v>19</v>
      </c>
      <c r="D387" t="s">
        <v>20</v>
      </c>
      <c r="E387" s="41">
        <v>45949</v>
      </c>
      <c r="F387" s="41">
        <v>45953</v>
      </c>
      <c r="G387">
        <v>3</v>
      </c>
      <c r="H387" s="42">
        <v>982</v>
      </c>
      <c r="I387" t="s">
        <v>37</v>
      </c>
      <c r="J387" t="s">
        <v>22</v>
      </c>
      <c r="K387" t="s">
        <v>56</v>
      </c>
      <c r="L387" s="44" t="str">
        <f t="shared" si="36"/>
        <v>2025</v>
      </c>
      <c r="M387" s="44" t="str">
        <f t="shared" si="37"/>
        <v>Oct</v>
      </c>
      <c r="N387" s="44" t="str">
        <f t="shared" si="38"/>
        <v>Sun</v>
      </c>
      <c r="O387" s="44">
        <f t="shared" si="39"/>
        <v>4</v>
      </c>
      <c r="P387" s="44">
        <f>ROUND(G387*H387*VLOOKUP(D387,Table2[#All],2,FALSE),0)</f>
        <v>2210</v>
      </c>
      <c r="Q387" s="42">
        <f t="shared" si="40"/>
        <v>2946</v>
      </c>
      <c r="R387" s="42">
        <f t="shared" si="41"/>
        <v>736</v>
      </c>
    </row>
    <row r="388" spans="1:18">
      <c r="A388">
        <v>387</v>
      </c>
      <c r="B388" t="s">
        <v>446</v>
      </c>
      <c r="C388" t="s">
        <v>33</v>
      </c>
      <c r="D388" t="s">
        <v>81</v>
      </c>
      <c r="E388" s="41">
        <v>45842</v>
      </c>
      <c r="F388" s="41">
        <v>45849</v>
      </c>
      <c r="G388">
        <v>2</v>
      </c>
      <c r="H388" s="42">
        <v>969</v>
      </c>
      <c r="I388" t="s">
        <v>21</v>
      </c>
      <c r="J388" t="s">
        <v>43</v>
      </c>
      <c r="K388" t="s">
        <v>56</v>
      </c>
      <c r="L388" s="44" t="str">
        <f t="shared" si="36"/>
        <v>2025</v>
      </c>
      <c r="M388" s="44" t="str">
        <f t="shared" si="37"/>
        <v>Jul</v>
      </c>
      <c r="N388" s="44" t="str">
        <f t="shared" si="38"/>
        <v>Fri</v>
      </c>
      <c r="O388" s="44">
        <f t="shared" si="39"/>
        <v>7</v>
      </c>
      <c r="P388" s="44">
        <f>ROUND(G388*H388*VLOOKUP(D388,Table2[#All],2,FALSE),0)</f>
        <v>1066</v>
      </c>
      <c r="Q388" s="42">
        <f t="shared" si="40"/>
        <v>1938</v>
      </c>
      <c r="R388" s="42">
        <f t="shared" si="41"/>
        <v>872</v>
      </c>
    </row>
    <row r="389" spans="1:18">
      <c r="A389">
        <v>388</v>
      </c>
      <c r="B389" t="s">
        <v>447</v>
      </c>
      <c r="C389" t="s">
        <v>25</v>
      </c>
      <c r="D389" t="s">
        <v>26</v>
      </c>
      <c r="E389" s="41">
        <v>45679</v>
      </c>
      <c r="F389" s="41">
        <v>45686</v>
      </c>
      <c r="G389">
        <v>6</v>
      </c>
      <c r="H389" s="42">
        <v>563</v>
      </c>
      <c r="I389" t="s">
        <v>21</v>
      </c>
      <c r="J389" t="s">
        <v>22</v>
      </c>
      <c r="K389" t="s">
        <v>56</v>
      </c>
      <c r="L389" s="44" t="str">
        <f t="shared" si="36"/>
        <v>2025</v>
      </c>
      <c r="M389" s="44" t="str">
        <f t="shared" si="37"/>
        <v>Jan</v>
      </c>
      <c r="N389" s="44" t="str">
        <f t="shared" si="38"/>
        <v>Wed</v>
      </c>
      <c r="O389" s="44">
        <f t="shared" si="39"/>
        <v>7</v>
      </c>
      <c r="P389" s="44">
        <f>ROUND(G389*H389*VLOOKUP(D389,Table2[#All],2,FALSE),0)</f>
        <v>1689</v>
      </c>
      <c r="Q389" s="42">
        <f t="shared" si="40"/>
        <v>3378</v>
      </c>
      <c r="R389" s="42">
        <f t="shared" si="41"/>
        <v>1689</v>
      </c>
    </row>
    <row r="390" spans="1:18">
      <c r="A390">
        <v>389</v>
      </c>
      <c r="B390" t="s">
        <v>448</v>
      </c>
      <c r="C390" t="s">
        <v>29</v>
      </c>
      <c r="D390" t="s">
        <v>65</v>
      </c>
      <c r="E390" s="41">
        <v>45881</v>
      </c>
      <c r="F390" s="41">
        <v>45891</v>
      </c>
      <c r="G390">
        <v>7</v>
      </c>
      <c r="H390" s="42">
        <v>894</v>
      </c>
      <c r="I390" t="s">
        <v>21</v>
      </c>
      <c r="J390" t="s">
        <v>38</v>
      </c>
      <c r="K390" t="s">
        <v>23</v>
      </c>
      <c r="L390" s="44" t="str">
        <f t="shared" si="36"/>
        <v>2025</v>
      </c>
      <c r="M390" s="44" t="str">
        <f t="shared" si="37"/>
        <v>Aug</v>
      </c>
      <c r="N390" s="44" t="str">
        <f t="shared" si="38"/>
        <v>Tue</v>
      </c>
      <c r="O390" s="44">
        <f t="shared" si="39"/>
        <v>10</v>
      </c>
      <c r="P390" s="44">
        <f>ROUND(G390*H390*VLOOKUP(D390,Table2[#All],2,FALSE),0)</f>
        <v>4381</v>
      </c>
      <c r="Q390" s="42">
        <f t="shared" si="40"/>
        <v>6258</v>
      </c>
      <c r="R390" s="42">
        <f t="shared" si="41"/>
        <v>1877</v>
      </c>
    </row>
    <row r="391" spans="1:18">
      <c r="A391">
        <v>390</v>
      </c>
      <c r="B391" t="s">
        <v>449</v>
      </c>
      <c r="C391" t="s">
        <v>41</v>
      </c>
      <c r="D391" t="s">
        <v>87</v>
      </c>
      <c r="E391" s="41">
        <v>45881</v>
      </c>
      <c r="F391" s="41">
        <v>45882</v>
      </c>
      <c r="G391">
        <v>8</v>
      </c>
      <c r="H391" s="42">
        <v>177</v>
      </c>
      <c r="I391" t="s">
        <v>21</v>
      </c>
      <c r="J391" t="s">
        <v>22</v>
      </c>
      <c r="K391" t="s">
        <v>23</v>
      </c>
      <c r="L391" s="44" t="str">
        <f t="shared" si="36"/>
        <v>2025</v>
      </c>
      <c r="M391" s="44" t="str">
        <f t="shared" si="37"/>
        <v>Aug</v>
      </c>
      <c r="N391" s="44" t="str">
        <f t="shared" si="38"/>
        <v>Tue</v>
      </c>
      <c r="O391" s="44">
        <f t="shared" si="39"/>
        <v>1</v>
      </c>
      <c r="P391" s="44">
        <f>ROUND(G391*H391*VLOOKUP(D391,Table2[#All],2,FALSE),0)</f>
        <v>1062</v>
      </c>
      <c r="Q391" s="42">
        <f t="shared" si="40"/>
        <v>1416</v>
      </c>
      <c r="R391" s="42">
        <f t="shared" si="41"/>
        <v>354</v>
      </c>
    </row>
    <row r="392" spans="1:18">
      <c r="A392">
        <v>391</v>
      </c>
      <c r="B392" t="s">
        <v>450</v>
      </c>
      <c r="C392" t="s">
        <v>25</v>
      </c>
      <c r="D392" t="s">
        <v>54</v>
      </c>
      <c r="E392" s="41">
        <v>46019</v>
      </c>
      <c r="F392" s="41">
        <v>46021</v>
      </c>
      <c r="G392">
        <v>9</v>
      </c>
      <c r="H392" s="42">
        <v>455</v>
      </c>
      <c r="I392" t="s">
        <v>21</v>
      </c>
      <c r="J392" t="s">
        <v>59</v>
      </c>
      <c r="K392" t="s">
        <v>39</v>
      </c>
      <c r="L392" s="44" t="str">
        <f t="shared" si="36"/>
        <v>2025</v>
      </c>
      <c r="M392" s="44" t="str">
        <f t="shared" si="37"/>
        <v>Dec</v>
      </c>
      <c r="N392" s="44" t="str">
        <f t="shared" si="38"/>
        <v>Sun</v>
      </c>
      <c r="O392" s="44">
        <f t="shared" si="39"/>
        <v>2</v>
      </c>
      <c r="P392" s="44">
        <f>ROUND(G392*H392*VLOOKUP(D392,Table2[#All],2,FALSE),0)</f>
        <v>2457</v>
      </c>
      <c r="Q392" s="42">
        <f t="shared" si="40"/>
        <v>4095</v>
      </c>
      <c r="R392" s="42">
        <f t="shared" si="41"/>
        <v>1638</v>
      </c>
    </row>
    <row r="393" spans="1:18">
      <c r="A393">
        <v>392</v>
      </c>
      <c r="B393" t="s">
        <v>451</v>
      </c>
      <c r="C393" t="s">
        <v>29</v>
      </c>
      <c r="D393" t="s">
        <v>65</v>
      </c>
      <c r="E393" s="41">
        <v>45737</v>
      </c>
      <c r="F393" s="41">
        <v>45746</v>
      </c>
      <c r="G393">
        <v>6</v>
      </c>
      <c r="H393" s="42">
        <v>565</v>
      </c>
      <c r="I393" t="s">
        <v>21</v>
      </c>
      <c r="J393" t="s">
        <v>31</v>
      </c>
      <c r="K393" t="s">
        <v>56</v>
      </c>
      <c r="L393" s="44" t="str">
        <f t="shared" si="36"/>
        <v>2025</v>
      </c>
      <c r="M393" s="44" t="str">
        <f t="shared" si="37"/>
        <v>Mar</v>
      </c>
      <c r="N393" s="44" t="str">
        <f t="shared" si="38"/>
        <v>Fri</v>
      </c>
      <c r="O393" s="44">
        <f t="shared" si="39"/>
        <v>9</v>
      </c>
      <c r="P393" s="44">
        <f>ROUND(G393*H393*VLOOKUP(D393,Table2[#All],2,FALSE),0)</f>
        <v>2373</v>
      </c>
      <c r="Q393" s="42">
        <f t="shared" si="40"/>
        <v>3390</v>
      </c>
      <c r="R393" s="42">
        <f t="shared" si="41"/>
        <v>1017</v>
      </c>
    </row>
    <row r="394" spans="1:18">
      <c r="A394">
        <v>393</v>
      </c>
      <c r="B394" t="s">
        <v>452</v>
      </c>
      <c r="C394" t="s">
        <v>19</v>
      </c>
      <c r="D394" t="s">
        <v>36</v>
      </c>
      <c r="E394" s="41">
        <v>45924</v>
      </c>
      <c r="F394" s="41">
        <v>45931</v>
      </c>
      <c r="G394">
        <v>3</v>
      </c>
      <c r="H394" s="42">
        <v>565</v>
      </c>
      <c r="I394" t="s">
        <v>21</v>
      </c>
      <c r="J394" t="s">
        <v>43</v>
      </c>
      <c r="K394" t="s">
        <v>23</v>
      </c>
      <c r="L394" s="44" t="str">
        <f t="shared" si="36"/>
        <v>2025</v>
      </c>
      <c r="M394" s="44" t="str">
        <f t="shared" si="37"/>
        <v>Sep</v>
      </c>
      <c r="N394" s="44" t="str">
        <f t="shared" si="38"/>
        <v>Wed</v>
      </c>
      <c r="O394" s="44">
        <f t="shared" si="39"/>
        <v>7</v>
      </c>
      <c r="P394" s="44">
        <f>ROUND(G394*H394*VLOOKUP(D394,Table2[#All],2,FALSE),0)</f>
        <v>1102</v>
      </c>
      <c r="Q394" s="42">
        <f t="shared" si="40"/>
        <v>1695</v>
      </c>
      <c r="R394" s="42">
        <f t="shared" si="41"/>
        <v>593</v>
      </c>
    </row>
    <row r="395" spans="1:18">
      <c r="A395">
        <v>394</v>
      </c>
      <c r="B395" t="s">
        <v>453</v>
      </c>
      <c r="C395" t="s">
        <v>29</v>
      </c>
      <c r="D395" t="s">
        <v>30</v>
      </c>
      <c r="E395" s="41">
        <v>45895</v>
      </c>
      <c r="F395" s="41">
        <v>45896</v>
      </c>
      <c r="G395">
        <v>10</v>
      </c>
      <c r="H395" s="42">
        <v>572</v>
      </c>
      <c r="I395" t="s">
        <v>21</v>
      </c>
      <c r="J395" t="s">
        <v>43</v>
      </c>
      <c r="K395" t="s">
        <v>27</v>
      </c>
      <c r="L395" s="44" t="str">
        <f t="shared" si="36"/>
        <v>2025</v>
      </c>
      <c r="M395" s="44" t="str">
        <f t="shared" si="37"/>
        <v>Aug</v>
      </c>
      <c r="N395" s="44" t="str">
        <f t="shared" si="38"/>
        <v>Tue</v>
      </c>
      <c r="O395" s="44">
        <f t="shared" si="39"/>
        <v>1</v>
      </c>
      <c r="P395" s="44">
        <f>ROUND(G395*H395*VLOOKUP(D395,Table2[#All],2,FALSE),0)</f>
        <v>4290</v>
      </c>
      <c r="Q395" s="42">
        <f t="shared" si="40"/>
        <v>5720</v>
      </c>
      <c r="R395" s="42">
        <f t="shared" si="41"/>
        <v>1430</v>
      </c>
    </row>
    <row r="396" spans="1:18">
      <c r="A396">
        <v>395</v>
      </c>
      <c r="B396" t="s">
        <v>454</v>
      </c>
      <c r="C396" t="s">
        <v>25</v>
      </c>
      <c r="D396" t="s">
        <v>54</v>
      </c>
      <c r="E396" s="41">
        <v>45718</v>
      </c>
      <c r="F396" s="41">
        <v>45725</v>
      </c>
      <c r="G396">
        <v>9</v>
      </c>
      <c r="H396" s="42">
        <v>616</v>
      </c>
      <c r="I396" t="s">
        <v>37</v>
      </c>
      <c r="J396" t="s">
        <v>31</v>
      </c>
      <c r="K396" t="s">
        <v>56</v>
      </c>
      <c r="L396" s="44" t="str">
        <f t="shared" si="36"/>
        <v>2025</v>
      </c>
      <c r="M396" s="44" t="str">
        <f t="shared" si="37"/>
        <v>Mar</v>
      </c>
      <c r="N396" s="44" t="str">
        <f t="shared" si="38"/>
        <v>Sun</v>
      </c>
      <c r="O396" s="44">
        <f t="shared" si="39"/>
        <v>7</v>
      </c>
      <c r="P396" s="44">
        <f>ROUND(G396*H396*VLOOKUP(D396,Table2[#All],2,FALSE),0)</f>
        <v>3326</v>
      </c>
      <c r="Q396" s="42">
        <f t="shared" si="40"/>
        <v>5544</v>
      </c>
      <c r="R396" s="42">
        <f t="shared" si="41"/>
        <v>2218</v>
      </c>
    </row>
    <row r="397" spans="1:18">
      <c r="A397">
        <v>396</v>
      </c>
      <c r="B397" t="s">
        <v>455</v>
      </c>
      <c r="C397" t="s">
        <v>25</v>
      </c>
      <c r="D397" t="s">
        <v>67</v>
      </c>
      <c r="E397" s="41">
        <v>45774</v>
      </c>
      <c r="F397" s="41">
        <v>45781</v>
      </c>
      <c r="G397">
        <v>1</v>
      </c>
      <c r="H397" s="42">
        <v>692</v>
      </c>
      <c r="I397" t="s">
        <v>37</v>
      </c>
      <c r="J397" t="s">
        <v>38</v>
      </c>
      <c r="K397" t="s">
        <v>27</v>
      </c>
      <c r="L397" s="44" t="str">
        <f t="shared" si="36"/>
        <v>2025</v>
      </c>
      <c r="M397" s="44" t="str">
        <f t="shared" si="37"/>
        <v>Apr</v>
      </c>
      <c r="N397" s="44" t="str">
        <f t="shared" si="38"/>
        <v>Sun</v>
      </c>
      <c r="O397" s="44">
        <f t="shared" si="39"/>
        <v>7</v>
      </c>
      <c r="P397" s="44">
        <f>ROUND(G397*H397*VLOOKUP(D397,Table2[#All],2,FALSE),0)</f>
        <v>381</v>
      </c>
      <c r="Q397" s="42">
        <f t="shared" si="40"/>
        <v>692</v>
      </c>
      <c r="R397" s="42">
        <f t="shared" si="41"/>
        <v>311</v>
      </c>
    </row>
    <row r="398" spans="1:18">
      <c r="A398">
        <v>397</v>
      </c>
      <c r="B398" t="s">
        <v>456</v>
      </c>
      <c r="C398" t="s">
        <v>25</v>
      </c>
      <c r="D398" t="s">
        <v>75</v>
      </c>
      <c r="E398" s="41">
        <v>45861</v>
      </c>
      <c r="F398" s="41">
        <v>45869</v>
      </c>
      <c r="G398">
        <v>6</v>
      </c>
      <c r="H398" s="42">
        <v>366</v>
      </c>
      <c r="I398" t="s">
        <v>21</v>
      </c>
      <c r="J398" t="s">
        <v>22</v>
      </c>
      <c r="K398" t="s">
        <v>56</v>
      </c>
      <c r="L398" s="44" t="str">
        <f t="shared" si="36"/>
        <v>2025</v>
      </c>
      <c r="M398" s="44" t="str">
        <f t="shared" si="37"/>
        <v>Jul</v>
      </c>
      <c r="N398" s="44" t="str">
        <f t="shared" si="38"/>
        <v>Wed</v>
      </c>
      <c r="O398" s="44">
        <f t="shared" si="39"/>
        <v>8</v>
      </c>
      <c r="P398" s="44">
        <f>ROUND(G398*H398*VLOOKUP(D398,Table2[#All],2,FALSE),0)</f>
        <v>1098</v>
      </c>
      <c r="Q398" s="42">
        <f t="shared" si="40"/>
        <v>2196</v>
      </c>
      <c r="R398" s="42">
        <f t="shared" si="41"/>
        <v>1098</v>
      </c>
    </row>
    <row r="399" spans="1:18">
      <c r="A399">
        <v>398</v>
      </c>
      <c r="B399" t="s">
        <v>457</v>
      </c>
      <c r="C399" t="s">
        <v>25</v>
      </c>
      <c r="D399" t="s">
        <v>26</v>
      </c>
      <c r="E399" s="41">
        <v>45661</v>
      </c>
      <c r="F399" s="41">
        <v>45668</v>
      </c>
      <c r="G399">
        <v>2</v>
      </c>
      <c r="H399" s="42">
        <v>132</v>
      </c>
      <c r="I399" t="s">
        <v>37</v>
      </c>
      <c r="J399" t="s">
        <v>38</v>
      </c>
      <c r="K399" t="s">
        <v>39</v>
      </c>
      <c r="L399" s="44" t="str">
        <f t="shared" si="36"/>
        <v>2025</v>
      </c>
      <c r="M399" s="44" t="str">
        <f t="shared" si="37"/>
        <v>Jan</v>
      </c>
      <c r="N399" s="44" t="str">
        <f t="shared" si="38"/>
        <v>Sat</v>
      </c>
      <c r="O399" s="44">
        <f t="shared" si="39"/>
        <v>7</v>
      </c>
      <c r="P399" s="44">
        <f>ROUND(G399*H399*VLOOKUP(D399,Table2[#All],2,FALSE),0)</f>
        <v>132</v>
      </c>
      <c r="Q399" s="42">
        <f t="shared" si="40"/>
        <v>264</v>
      </c>
      <c r="R399" s="42">
        <f t="shared" si="41"/>
        <v>132</v>
      </c>
    </row>
    <row r="400" spans="1:18">
      <c r="A400">
        <v>399</v>
      </c>
      <c r="B400" t="s">
        <v>458</v>
      </c>
      <c r="C400" t="s">
        <v>19</v>
      </c>
      <c r="D400" t="s">
        <v>20</v>
      </c>
      <c r="E400" s="41">
        <v>45678</v>
      </c>
      <c r="F400" s="41">
        <v>45693</v>
      </c>
      <c r="G400">
        <v>1</v>
      </c>
      <c r="H400" s="42">
        <v>102</v>
      </c>
      <c r="I400" t="s">
        <v>37</v>
      </c>
      <c r="J400" t="s">
        <v>22</v>
      </c>
      <c r="K400" t="s">
        <v>27</v>
      </c>
      <c r="L400" s="44" t="str">
        <f t="shared" si="36"/>
        <v>2025</v>
      </c>
      <c r="M400" s="44" t="str">
        <f t="shared" si="37"/>
        <v>Jan</v>
      </c>
      <c r="N400" s="44" t="str">
        <f t="shared" si="38"/>
        <v>Tue</v>
      </c>
      <c r="O400" s="44">
        <f t="shared" si="39"/>
        <v>15</v>
      </c>
      <c r="P400" s="44">
        <f>ROUND(G400*H400*VLOOKUP(D400,Table2[#All],2,FALSE),0)</f>
        <v>77</v>
      </c>
      <c r="Q400" s="42">
        <f t="shared" si="40"/>
        <v>102</v>
      </c>
      <c r="R400" s="42">
        <f t="shared" si="41"/>
        <v>25</v>
      </c>
    </row>
    <row r="401" spans="1:18">
      <c r="A401">
        <v>400</v>
      </c>
      <c r="B401" t="s">
        <v>459</v>
      </c>
      <c r="C401" t="s">
        <v>29</v>
      </c>
      <c r="D401" t="s">
        <v>30</v>
      </c>
      <c r="E401" s="41">
        <v>45939</v>
      </c>
      <c r="F401" s="41">
        <v>45949</v>
      </c>
      <c r="G401">
        <v>5</v>
      </c>
      <c r="H401" s="42">
        <v>644</v>
      </c>
      <c r="I401" t="s">
        <v>21</v>
      </c>
      <c r="J401" t="s">
        <v>43</v>
      </c>
      <c r="K401" t="s">
        <v>39</v>
      </c>
      <c r="L401" s="44" t="str">
        <f t="shared" si="36"/>
        <v>2025</v>
      </c>
      <c r="M401" s="44" t="str">
        <f t="shared" si="37"/>
        <v>Oct</v>
      </c>
      <c r="N401" s="44" t="str">
        <f t="shared" si="38"/>
        <v>Thu</v>
      </c>
      <c r="O401" s="44">
        <f t="shared" si="39"/>
        <v>10</v>
      </c>
      <c r="P401" s="44">
        <f>ROUND(G401*H401*VLOOKUP(D401,Table2[#All],2,FALSE),0)</f>
        <v>2415</v>
      </c>
      <c r="Q401" s="42">
        <f t="shared" si="40"/>
        <v>3220</v>
      </c>
      <c r="R401" s="42">
        <f t="shared" si="41"/>
        <v>805</v>
      </c>
    </row>
    <row r="402" spans="1:18">
      <c r="A402">
        <v>401</v>
      </c>
      <c r="B402" t="s">
        <v>460</v>
      </c>
      <c r="C402" t="s">
        <v>41</v>
      </c>
      <c r="D402" t="s">
        <v>42</v>
      </c>
      <c r="E402" s="41">
        <v>45728</v>
      </c>
      <c r="F402" s="41">
        <v>45734</v>
      </c>
      <c r="G402">
        <v>7</v>
      </c>
      <c r="H402" s="42">
        <v>171</v>
      </c>
      <c r="I402" t="s">
        <v>37</v>
      </c>
      <c r="J402" t="s">
        <v>31</v>
      </c>
      <c r="K402" t="s">
        <v>23</v>
      </c>
      <c r="L402" s="44" t="str">
        <f t="shared" si="36"/>
        <v>2025</v>
      </c>
      <c r="M402" s="44" t="str">
        <f t="shared" si="37"/>
        <v>Mar</v>
      </c>
      <c r="N402" s="44" t="str">
        <f t="shared" si="38"/>
        <v>Wed</v>
      </c>
      <c r="O402" s="44">
        <f t="shared" si="39"/>
        <v>6</v>
      </c>
      <c r="P402" s="44">
        <f>ROUND(G402*H402*VLOOKUP(D402,Table2[#All],2,FALSE),0)</f>
        <v>898</v>
      </c>
      <c r="Q402" s="42">
        <f t="shared" si="40"/>
        <v>1197</v>
      </c>
      <c r="R402" s="42">
        <f t="shared" si="41"/>
        <v>299</v>
      </c>
    </row>
    <row r="403" spans="1:18">
      <c r="A403">
        <v>402</v>
      </c>
      <c r="B403" t="s">
        <v>461</v>
      </c>
      <c r="C403" t="s">
        <v>29</v>
      </c>
      <c r="D403" t="s">
        <v>94</v>
      </c>
      <c r="E403" s="41">
        <v>45901</v>
      </c>
      <c r="F403" s="41">
        <v>45903</v>
      </c>
      <c r="G403">
        <v>8</v>
      </c>
      <c r="H403" s="42">
        <v>204</v>
      </c>
      <c r="I403" t="s">
        <v>37</v>
      </c>
      <c r="J403" t="s">
        <v>43</v>
      </c>
      <c r="K403" t="s">
        <v>23</v>
      </c>
      <c r="L403" s="44" t="str">
        <f t="shared" si="36"/>
        <v>2025</v>
      </c>
      <c r="M403" s="44" t="str">
        <f t="shared" si="37"/>
        <v>Sep</v>
      </c>
      <c r="N403" s="44" t="str">
        <f t="shared" si="38"/>
        <v>Mon</v>
      </c>
      <c r="O403" s="44">
        <f t="shared" si="39"/>
        <v>2</v>
      </c>
      <c r="P403" s="44">
        <f>ROUND(G403*H403*VLOOKUP(D403,Table2[#All],2,FALSE),0)</f>
        <v>1306</v>
      </c>
      <c r="Q403" s="42">
        <f t="shared" si="40"/>
        <v>1632</v>
      </c>
      <c r="R403" s="42">
        <f t="shared" si="41"/>
        <v>326</v>
      </c>
    </row>
    <row r="404" spans="1:18">
      <c r="A404">
        <v>403</v>
      </c>
      <c r="B404" t="s">
        <v>462</v>
      </c>
      <c r="C404" t="s">
        <v>33</v>
      </c>
      <c r="D404" t="s">
        <v>81</v>
      </c>
      <c r="E404" s="41">
        <v>45975</v>
      </c>
      <c r="F404" s="41">
        <v>45985</v>
      </c>
      <c r="G404">
        <v>1</v>
      </c>
      <c r="H404" s="42">
        <v>410</v>
      </c>
      <c r="I404" t="s">
        <v>37</v>
      </c>
      <c r="J404" t="s">
        <v>31</v>
      </c>
      <c r="K404" t="s">
        <v>27</v>
      </c>
      <c r="L404" s="44" t="str">
        <f t="shared" si="36"/>
        <v>2025</v>
      </c>
      <c r="M404" s="44" t="str">
        <f t="shared" si="37"/>
        <v>Nov</v>
      </c>
      <c r="N404" s="44" t="str">
        <f t="shared" si="38"/>
        <v>Fri</v>
      </c>
      <c r="O404" s="44">
        <f t="shared" si="39"/>
        <v>10</v>
      </c>
      <c r="P404" s="44">
        <f>ROUND(G404*H404*VLOOKUP(D404,Table2[#All],2,FALSE),0)</f>
        <v>226</v>
      </c>
      <c r="Q404" s="42">
        <f t="shared" si="40"/>
        <v>410</v>
      </c>
      <c r="R404" s="42">
        <f t="shared" si="41"/>
        <v>184</v>
      </c>
    </row>
    <row r="405" spans="1:18">
      <c r="A405">
        <v>404</v>
      </c>
      <c r="B405" t="s">
        <v>463</v>
      </c>
      <c r="C405" t="s">
        <v>33</v>
      </c>
      <c r="D405" t="s">
        <v>48</v>
      </c>
      <c r="E405" s="41">
        <v>45782</v>
      </c>
      <c r="F405" s="41">
        <v>45785</v>
      </c>
      <c r="G405">
        <v>2</v>
      </c>
      <c r="H405" s="42">
        <v>874</v>
      </c>
      <c r="I405" t="s">
        <v>21</v>
      </c>
      <c r="J405" t="s">
        <v>22</v>
      </c>
      <c r="K405" t="s">
        <v>39</v>
      </c>
      <c r="L405" s="44" t="str">
        <f t="shared" si="36"/>
        <v>2025</v>
      </c>
      <c r="M405" s="44" t="str">
        <f t="shared" si="37"/>
        <v>May</v>
      </c>
      <c r="N405" s="44" t="str">
        <f t="shared" si="38"/>
        <v>Mon</v>
      </c>
      <c r="O405" s="44">
        <f t="shared" si="39"/>
        <v>3</v>
      </c>
      <c r="P405" s="44">
        <f>ROUND(G405*H405*VLOOKUP(D405,Table2[#All],2,FALSE),0)</f>
        <v>874</v>
      </c>
      <c r="Q405" s="42">
        <f t="shared" si="40"/>
        <v>1748</v>
      </c>
      <c r="R405" s="42">
        <f t="shared" si="41"/>
        <v>874</v>
      </c>
    </row>
    <row r="406" spans="1:18">
      <c r="A406">
        <v>405</v>
      </c>
      <c r="B406" t="s">
        <v>464</v>
      </c>
      <c r="C406" t="s">
        <v>25</v>
      </c>
      <c r="D406" t="s">
        <v>75</v>
      </c>
      <c r="E406" s="41">
        <v>45707</v>
      </c>
      <c r="F406" s="41">
        <v>45711</v>
      </c>
      <c r="G406">
        <v>7</v>
      </c>
      <c r="H406" s="42">
        <v>855</v>
      </c>
      <c r="I406" t="s">
        <v>37</v>
      </c>
      <c r="J406" t="s">
        <v>38</v>
      </c>
      <c r="K406" t="s">
        <v>23</v>
      </c>
      <c r="L406" s="44" t="str">
        <f t="shared" si="36"/>
        <v>2025</v>
      </c>
      <c r="M406" s="44" t="str">
        <f t="shared" si="37"/>
        <v>Feb</v>
      </c>
      <c r="N406" s="44" t="str">
        <f t="shared" si="38"/>
        <v>Wed</v>
      </c>
      <c r="O406" s="44">
        <f t="shared" si="39"/>
        <v>4</v>
      </c>
      <c r="P406" s="44">
        <f>ROUND(G406*H406*VLOOKUP(D406,Table2[#All],2,FALSE),0)</f>
        <v>2993</v>
      </c>
      <c r="Q406" s="42">
        <f t="shared" si="40"/>
        <v>5985</v>
      </c>
      <c r="R406" s="42">
        <f t="shared" si="41"/>
        <v>2992</v>
      </c>
    </row>
    <row r="407" spans="1:18">
      <c r="A407">
        <v>406</v>
      </c>
      <c r="B407" t="s">
        <v>465</v>
      </c>
      <c r="C407" t="s">
        <v>41</v>
      </c>
      <c r="D407" t="s">
        <v>61</v>
      </c>
      <c r="E407" s="41">
        <v>45753</v>
      </c>
      <c r="F407" s="41">
        <v>45760</v>
      </c>
      <c r="G407">
        <v>1</v>
      </c>
      <c r="H407" s="42">
        <v>386</v>
      </c>
      <c r="I407" t="s">
        <v>21</v>
      </c>
      <c r="J407" t="s">
        <v>22</v>
      </c>
      <c r="K407" t="s">
        <v>27</v>
      </c>
      <c r="L407" s="44" t="str">
        <f t="shared" si="36"/>
        <v>2025</v>
      </c>
      <c r="M407" s="44" t="str">
        <f t="shared" si="37"/>
        <v>Apr</v>
      </c>
      <c r="N407" s="44" t="str">
        <f t="shared" si="38"/>
        <v>Sun</v>
      </c>
      <c r="O407" s="44">
        <f t="shared" si="39"/>
        <v>7</v>
      </c>
      <c r="P407" s="44">
        <f>ROUND(G407*H407*VLOOKUP(D407,Table2[#All],2,FALSE),0)</f>
        <v>270</v>
      </c>
      <c r="Q407" s="42">
        <f t="shared" si="40"/>
        <v>386</v>
      </c>
      <c r="R407" s="42">
        <f t="shared" si="41"/>
        <v>116</v>
      </c>
    </row>
    <row r="408" spans="1:18">
      <c r="A408">
        <v>407</v>
      </c>
      <c r="B408" t="s">
        <v>466</v>
      </c>
      <c r="C408" t="s">
        <v>25</v>
      </c>
      <c r="D408" t="s">
        <v>67</v>
      </c>
      <c r="E408" s="41">
        <v>45732</v>
      </c>
      <c r="F408" s="41">
        <v>45743</v>
      </c>
      <c r="G408">
        <v>9</v>
      </c>
      <c r="H408" s="42">
        <v>309</v>
      </c>
      <c r="I408" t="s">
        <v>37</v>
      </c>
      <c r="J408" t="s">
        <v>59</v>
      </c>
      <c r="K408" t="s">
        <v>56</v>
      </c>
      <c r="L408" s="44" t="str">
        <f t="shared" si="36"/>
        <v>2025</v>
      </c>
      <c r="M408" s="44" t="str">
        <f t="shared" si="37"/>
        <v>Mar</v>
      </c>
      <c r="N408" s="44" t="str">
        <f t="shared" si="38"/>
        <v>Sun</v>
      </c>
      <c r="O408" s="44">
        <f t="shared" si="39"/>
        <v>11</v>
      </c>
      <c r="P408" s="44">
        <f>ROUND(G408*H408*VLOOKUP(D408,Table2[#All],2,FALSE),0)</f>
        <v>1530</v>
      </c>
      <c r="Q408" s="42">
        <f t="shared" si="40"/>
        <v>2781</v>
      </c>
      <c r="R408" s="42">
        <f t="shared" si="41"/>
        <v>1251</v>
      </c>
    </row>
    <row r="409" spans="1:18">
      <c r="A409">
        <v>408</v>
      </c>
      <c r="B409" t="s">
        <v>467</v>
      </c>
      <c r="C409" t="s">
        <v>41</v>
      </c>
      <c r="D409" t="s">
        <v>42</v>
      </c>
      <c r="E409" s="41">
        <v>45709</v>
      </c>
      <c r="F409" s="41">
        <v>45719</v>
      </c>
      <c r="G409">
        <v>3</v>
      </c>
      <c r="H409" s="42">
        <v>97</v>
      </c>
      <c r="I409" t="s">
        <v>21</v>
      </c>
      <c r="J409" t="s">
        <v>38</v>
      </c>
      <c r="K409" t="s">
        <v>23</v>
      </c>
      <c r="L409" s="44" t="str">
        <f t="shared" si="36"/>
        <v>2025</v>
      </c>
      <c r="M409" s="44" t="str">
        <f t="shared" si="37"/>
        <v>Feb</v>
      </c>
      <c r="N409" s="44" t="str">
        <f t="shared" si="38"/>
        <v>Fri</v>
      </c>
      <c r="O409" s="44">
        <f t="shared" si="39"/>
        <v>10</v>
      </c>
      <c r="P409" s="44">
        <f>ROUND(G409*H409*VLOOKUP(D409,Table2[#All],2,FALSE),0)</f>
        <v>218</v>
      </c>
      <c r="Q409" s="42">
        <f t="shared" si="40"/>
        <v>291</v>
      </c>
      <c r="R409" s="42">
        <f t="shared" si="41"/>
        <v>73</v>
      </c>
    </row>
    <row r="410" spans="1:18">
      <c r="A410">
        <v>409</v>
      </c>
      <c r="B410" t="s">
        <v>468</v>
      </c>
      <c r="C410" t="s">
        <v>25</v>
      </c>
      <c r="D410" t="s">
        <v>67</v>
      </c>
      <c r="E410" s="41">
        <v>45970</v>
      </c>
      <c r="F410" s="41">
        <v>45981</v>
      </c>
      <c r="G410">
        <v>4</v>
      </c>
      <c r="H410" s="42">
        <v>180</v>
      </c>
      <c r="I410" t="s">
        <v>37</v>
      </c>
      <c r="J410" t="s">
        <v>31</v>
      </c>
      <c r="K410" t="s">
        <v>56</v>
      </c>
      <c r="L410" s="44" t="str">
        <f t="shared" si="36"/>
        <v>2025</v>
      </c>
      <c r="M410" s="44" t="str">
        <f t="shared" si="37"/>
        <v>Nov</v>
      </c>
      <c r="N410" s="44" t="str">
        <f t="shared" si="38"/>
        <v>Sun</v>
      </c>
      <c r="O410" s="44">
        <f t="shared" si="39"/>
        <v>11</v>
      </c>
      <c r="P410" s="44">
        <f>ROUND(G410*H410*VLOOKUP(D410,Table2[#All],2,FALSE),0)</f>
        <v>396</v>
      </c>
      <c r="Q410" s="42">
        <f t="shared" si="40"/>
        <v>720</v>
      </c>
      <c r="R410" s="42">
        <f t="shared" si="41"/>
        <v>324</v>
      </c>
    </row>
    <row r="411" spans="1:18">
      <c r="A411">
        <v>410</v>
      </c>
      <c r="B411" t="s">
        <v>469</v>
      </c>
      <c r="C411" t="s">
        <v>29</v>
      </c>
      <c r="D411" t="s">
        <v>30</v>
      </c>
      <c r="E411" s="41">
        <v>45836</v>
      </c>
      <c r="F411" s="41">
        <v>45842</v>
      </c>
      <c r="G411">
        <v>1</v>
      </c>
      <c r="H411" s="42">
        <v>187</v>
      </c>
      <c r="I411" t="s">
        <v>37</v>
      </c>
      <c r="J411" t="s">
        <v>22</v>
      </c>
      <c r="K411" t="s">
        <v>27</v>
      </c>
      <c r="L411" s="44" t="str">
        <f t="shared" si="36"/>
        <v>2025</v>
      </c>
      <c r="M411" s="44" t="str">
        <f t="shared" si="37"/>
        <v>Jun</v>
      </c>
      <c r="N411" s="44" t="str">
        <f t="shared" si="38"/>
        <v>Sat</v>
      </c>
      <c r="O411" s="44">
        <f t="shared" si="39"/>
        <v>6</v>
      </c>
      <c r="P411" s="44">
        <f>ROUND(G411*H411*VLOOKUP(D411,Table2[#All],2,FALSE),0)</f>
        <v>140</v>
      </c>
      <c r="Q411" s="42">
        <f t="shared" si="40"/>
        <v>187</v>
      </c>
      <c r="R411" s="42">
        <f t="shared" si="41"/>
        <v>47</v>
      </c>
    </row>
    <row r="412" spans="1:18">
      <c r="A412">
        <v>411</v>
      </c>
      <c r="B412" t="s">
        <v>470</v>
      </c>
      <c r="C412" t="s">
        <v>41</v>
      </c>
      <c r="D412" t="s">
        <v>87</v>
      </c>
      <c r="E412" s="41">
        <v>45926</v>
      </c>
      <c r="F412" s="41">
        <v>45934</v>
      </c>
      <c r="G412">
        <v>9</v>
      </c>
      <c r="H412" s="42">
        <v>286</v>
      </c>
      <c r="I412" t="s">
        <v>37</v>
      </c>
      <c r="J412" t="s">
        <v>43</v>
      </c>
      <c r="K412" t="s">
        <v>56</v>
      </c>
      <c r="L412" s="44" t="str">
        <f t="shared" si="36"/>
        <v>2025</v>
      </c>
      <c r="M412" s="44" t="str">
        <f t="shared" si="37"/>
        <v>Sep</v>
      </c>
      <c r="N412" s="44" t="str">
        <f t="shared" si="38"/>
        <v>Fri</v>
      </c>
      <c r="O412" s="44">
        <f t="shared" si="39"/>
        <v>8</v>
      </c>
      <c r="P412" s="44">
        <f>ROUND(G412*H412*VLOOKUP(D412,Table2[#All],2,FALSE),0)</f>
        <v>1931</v>
      </c>
      <c r="Q412" s="42">
        <f t="shared" si="40"/>
        <v>2574</v>
      </c>
      <c r="R412" s="42">
        <f t="shared" si="41"/>
        <v>643</v>
      </c>
    </row>
    <row r="413" spans="1:18">
      <c r="A413">
        <v>412</v>
      </c>
      <c r="B413" t="s">
        <v>471</v>
      </c>
      <c r="C413" t="s">
        <v>41</v>
      </c>
      <c r="D413" t="s">
        <v>42</v>
      </c>
      <c r="E413" s="41">
        <v>45675</v>
      </c>
      <c r="F413" s="41">
        <v>45688</v>
      </c>
      <c r="G413">
        <v>6</v>
      </c>
      <c r="H413" s="42">
        <v>541</v>
      </c>
      <c r="I413" t="s">
        <v>37</v>
      </c>
      <c r="J413" t="s">
        <v>22</v>
      </c>
      <c r="K413" t="s">
        <v>23</v>
      </c>
      <c r="L413" s="44" t="str">
        <f t="shared" si="36"/>
        <v>2025</v>
      </c>
      <c r="M413" s="44" t="str">
        <f t="shared" si="37"/>
        <v>Jan</v>
      </c>
      <c r="N413" s="44" t="str">
        <f t="shared" si="38"/>
        <v>Sat</v>
      </c>
      <c r="O413" s="44">
        <f t="shared" si="39"/>
        <v>13</v>
      </c>
      <c r="P413" s="44">
        <f>ROUND(G413*H413*VLOOKUP(D413,Table2[#All],2,FALSE),0)</f>
        <v>2435</v>
      </c>
      <c r="Q413" s="42">
        <f t="shared" si="40"/>
        <v>3246</v>
      </c>
      <c r="R413" s="42">
        <f t="shared" si="41"/>
        <v>811</v>
      </c>
    </row>
    <row r="414" spans="1:18">
      <c r="A414">
        <v>413</v>
      </c>
      <c r="B414" t="s">
        <v>472</v>
      </c>
      <c r="C414" t="s">
        <v>25</v>
      </c>
      <c r="D414" t="s">
        <v>54</v>
      </c>
      <c r="E414" s="41">
        <v>45850</v>
      </c>
      <c r="F414" s="41">
        <v>45858</v>
      </c>
      <c r="G414">
        <v>8</v>
      </c>
      <c r="H414" s="42">
        <v>779</v>
      </c>
      <c r="I414" t="s">
        <v>21</v>
      </c>
      <c r="J414" t="s">
        <v>38</v>
      </c>
      <c r="K414" t="s">
        <v>39</v>
      </c>
      <c r="L414" s="44" t="str">
        <f t="shared" si="36"/>
        <v>2025</v>
      </c>
      <c r="M414" s="44" t="str">
        <f t="shared" si="37"/>
        <v>Jul</v>
      </c>
      <c r="N414" s="44" t="str">
        <f t="shared" si="38"/>
        <v>Sat</v>
      </c>
      <c r="O414" s="44">
        <f t="shared" si="39"/>
        <v>8</v>
      </c>
      <c r="P414" s="44">
        <f>ROUND(G414*H414*VLOOKUP(D414,Table2[#All],2,FALSE),0)</f>
        <v>3739</v>
      </c>
      <c r="Q414" s="42">
        <f t="shared" si="40"/>
        <v>6232</v>
      </c>
      <c r="R414" s="42">
        <f t="shared" si="41"/>
        <v>2493</v>
      </c>
    </row>
    <row r="415" spans="1:18">
      <c r="A415">
        <v>414</v>
      </c>
      <c r="B415" t="s">
        <v>473</v>
      </c>
      <c r="C415" t="s">
        <v>19</v>
      </c>
      <c r="D415" t="s">
        <v>69</v>
      </c>
      <c r="E415" s="41">
        <v>45909</v>
      </c>
      <c r="F415" s="41">
        <v>45911</v>
      </c>
      <c r="G415">
        <v>4</v>
      </c>
      <c r="H415" s="42">
        <v>249</v>
      </c>
      <c r="I415" t="s">
        <v>37</v>
      </c>
      <c r="J415" t="s">
        <v>22</v>
      </c>
      <c r="K415" t="s">
        <v>23</v>
      </c>
      <c r="L415" s="44" t="str">
        <f t="shared" si="36"/>
        <v>2025</v>
      </c>
      <c r="M415" s="44" t="str">
        <f t="shared" si="37"/>
        <v>Sep</v>
      </c>
      <c r="N415" s="44" t="str">
        <f t="shared" si="38"/>
        <v>Tue</v>
      </c>
      <c r="O415" s="44">
        <f t="shared" si="39"/>
        <v>2</v>
      </c>
      <c r="P415" s="44">
        <f>ROUND(G415*H415*VLOOKUP(D415,Table2[#All],2,FALSE),0)</f>
        <v>847</v>
      </c>
      <c r="Q415" s="42">
        <f t="shared" si="40"/>
        <v>996</v>
      </c>
      <c r="R415" s="42">
        <f t="shared" si="41"/>
        <v>149</v>
      </c>
    </row>
    <row r="416" spans="1:18">
      <c r="A416">
        <v>415</v>
      </c>
      <c r="B416" t="s">
        <v>474</v>
      </c>
      <c r="C416" t="s">
        <v>19</v>
      </c>
      <c r="D416" t="s">
        <v>36</v>
      </c>
      <c r="E416" s="41">
        <v>45854</v>
      </c>
      <c r="F416" s="41">
        <v>45867</v>
      </c>
      <c r="G416">
        <v>2</v>
      </c>
      <c r="H416" s="42">
        <v>146</v>
      </c>
      <c r="I416" t="s">
        <v>37</v>
      </c>
      <c r="J416" t="s">
        <v>59</v>
      </c>
      <c r="K416" t="s">
        <v>56</v>
      </c>
      <c r="L416" s="44" t="str">
        <f t="shared" si="36"/>
        <v>2025</v>
      </c>
      <c r="M416" s="44" t="str">
        <f t="shared" si="37"/>
        <v>Jul</v>
      </c>
      <c r="N416" s="44" t="str">
        <f t="shared" si="38"/>
        <v>Wed</v>
      </c>
      <c r="O416" s="44">
        <f t="shared" si="39"/>
        <v>13</v>
      </c>
      <c r="P416" s="44">
        <f>ROUND(G416*H416*VLOOKUP(D416,Table2[#All],2,FALSE),0)</f>
        <v>190</v>
      </c>
      <c r="Q416" s="42">
        <f t="shared" si="40"/>
        <v>292</v>
      </c>
      <c r="R416" s="42">
        <f t="shared" si="41"/>
        <v>102</v>
      </c>
    </row>
    <row r="417" spans="1:18">
      <c r="A417">
        <v>416</v>
      </c>
      <c r="B417" t="s">
        <v>475</v>
      </c>
      <c r="C417" t="s">
        <v>33</v>
      </c>
      <c r="D417" t="s">
        <v>34</v>
      </c>
      <c r="E417" s="41">
        <v>45665</v>
      </c>
      <c r="F417" s="41">
        <v>45678</v>
      </c>
      <c r="G417">
        <v>1</v>
      </c>
      <c r="H417" s="42">
        <v>333</v>
      </c>
      <c r="I417" t="s">
        <v>37</v>
      </c>
      <c r="J417" t="s">
        <v>43</v>
      </c>
      <c r="K417" t="s">
        <v>23</v>
      </c>
      <c r="L417" s="44" t="str">
        <f t="shared" si="36"/>
        <v>2025</v>
      </c>
      <c r="M417" s="44" t="str">
        <f t="shared" si="37"/>
        <v>Jan</v>
      </c>
      <c r="N417" s="44" t="str">
        <f t="shared" si="38"/>
        <v>Wed</v>
      </c>
      <c r="O417" s="44">
        <f t="shared" si="39"/>
        <v>13</v>
      </c>
      <c r="P417" s="44">
        <f>ROUND(G417*H417*VLOOKUP(D417,Table2[#All],2,FALSE),0)</f>
        <v>183</v>
      </c>
      <c r="Q417" s="42">
        <f t="shared" si="40"/>
        <v>333</v>
      </c>
      <c r="R417" s="42">
        <f t="shared" si="41"/>
        <v>150</v>
      </c>
    </row>
    <row r="418" spans="1:18">
      <c r="A418">
        <v>417</v>
      </c>
      <c r="B418" t="s">
        <v>476</v>
      </c>
      <c r="C418" t="s">
        <v>33</v>
      </c>
      <c r="D418" t="s">
        <v>48</v>
      </c>
      <c r="E418" s="41">
        <v>45897</v>
      </c>
      <c r="F418" s="41">
        <v>45904</v>
      </c>
      <c r="G418">
        <v>9</v>
      </c>
      <c r="H418" s="42">
        <v>687</v>
      </c>
      <c r="I418" t="s">
        <v>37</v>
      </c>
      <c r="J418" t="s">
        <v>59</v>
      </c>
      <c r="K418" t="s">
        <v>39</v>
      </c>
      <c r="L418" s="44" t="str">
        <f t="shared" si="36"/>
        <v>2025</v>
      </c>
      <c r="M418" s="44" t="str">
        <f t="shared" si="37"/>
        <v>Aug</v>
      </c>
      <c r="N418" s="44" t="str">
        <f t="shared" si="38"/>
        <v>Thu</v>
      </c>
      <c r="O418" s="44">
        <f t="shared" si="39"/>
        <v>7</v>
      </c>
      <c r="P418" s="44">
        <f>ROUND(G418*H418*VLOOKUP(D418,Table2[#All],2,FALSE),0)</f>
        <v>3092</v>
      </c>
      <c r="Q418" s="42">
        <f t="shared" si="40"/>
        <v>6183</v>
      </c>
      <c r="R418" s="42">
        <f t="shared" si="41"/>
        <v>3091</v>
      </c>
    </row>
    <row r="419" spans="1:18">
      <c r="A419">
        <v>418</v>
      </c>
      <c r="B419" t="s">
        <v>477</v>
      </c>
      <c r="C419" t="s">
        <v>29</v>
      </c>
      <c r="D419" t="s">
        <v>94</v>
      </c>
      <c r="E419" s="41">
        <v>45847</v>
      </c>
      <c r="F419" s="41">
        <v>45857</v>
      </c>
      <c r="G419">
        <v>6</v>
      </c>
      <c r="H419" s="42">
        <v>342</v>
      </c>
      <c r="I419" t="s">
        <v>21</v>
      </c>
      <c r="J419" t="s">
        <v>43</v>
      </c>
      <c r="K419" t="s">
        <v>39</v>
      </c>
      <c r="L419" s="44" t="str">
        <f t="shared" si="36"/>
        <v>2025</v>
      </c>
      <c r="M419" s="44" t="str">
        <f t="shared" si="37"/>
        <v>Jul</v>
      </c>
      <c r="N419" s="44" t="str">
        <f t="shared" si="38"/>
        <v>Wed</v>
      </c>
      <c r="O419" s="44">
        <f t="shared" si="39"/>
        <v>10</v>
      </c>
      <c r="P419" s="44">
        <f>ROUND(G419*H419*VLOOKUP(D419,Table2[#All],2,FALSE),0)</f>
        <v>1642</v>
      </c>
      <c r="Q419" s="42">
        <f t="shared" si="40"/>
        <v>2052</v>
      </c>
      <c r="R419" s="42">
        <f t="shared" si="41"/>
        <v>410</v>
      </c>
    </row>
    <row r="420" spans="1:18">
      <c r="A420">
        <v>419</v>
      </c>
      <c r="B420" t="s">
        <v>478</v>
      </c>
      <c r="C420" t="s">
        <v>41</v>
      </c>
      <c r="D420" t="s">
        <v>87</v>
      </c>
      <c r="E420" s="41">
        <v>45972</v>
      </c>
      <c r="F420" s="41">
        <v>45977</v>
      </c>
      <c r="G420">
        <v>6</v>
      </c>
      <c r="H420" s="42">
        <v>461</v>
      </c>
      <c r="I420" t="s">
        <v>21</v>
      </c>
      <c r="J420" t="s">
        <v>38</v>
      </c>
      <c r="K420" t="s">
        <v>23</v>
      </c>
      <c r="L420" s="44" t="str">
        <f t="shared" si="36"/>
        <v>2025</v>
      </c>
      <c r="M420" s="44" t="str">
        <f t="shared" si="37"/>
        <v>Nov</v>
      </c>
      <c r="N420" s="44" t="str">
        <f t="shared" si="38"/>
        <v>Tue</v>
      </c>
      <c r="O420" s="44">
        <f t="shared" si="39"/>
        <v>5</v>
      </c>
      <c r="P420" s="44">
        <f>ROUND(G420*H420*VLOOKUP(D420,Table2[#All],2,FALSE),0)</f>
        <v>2075</v>
      </c>
      <c r="Q420" s="42">
        <f t="shared" si="40"/>
        <v>2766</v>
      </c>
      <c r="R420" s="42">
        <f t="shared" si="41"/>
        <v>691</v>
      </c>
    </row>
    <row r="421" spans="1:18">
      <c r="A421">
        <v>420</v>
      </c>
      <c r="B421" t="s">
        <v>479</v>
      </c>
      <c r="C421" t="s">
        <v>41</v>
      </c>
      <c r="D421" t="s">
        <v>61</v>
      </c>
      <c r="E421" s="41">
        <v>45707</v>
      </c>
      <c r="F421" s="41">
        <v>45717</v>
      </c>
      <c r="G421">
        <v>4</v>
      </c>
      <c r="H421" s="42">
        <v>371</v>
      </c>
      <c r="I421" t="s">
        <v>37</v>
      </c>
      <c r="J421" t="s">
        <v>31</v>
      </c>
      <c r="K421" t="s">
        <v>56</v>
      </c>
      <c r="L421" s="44" t="str">
        <f t="shared" si="36"/>
        <v>2025</v>
      </c>
      <c r="M421" s="44" t="str">
        <f t="shared" si="37"/>
        <v>Feb</v>
      </c>
      <c r="N421" s="44" t="str">
        <f t="shared" si="38"/>
        <v>Wed</v>
      </c>
      <c r="O421" s="44">
        <f t="shared" si="39"/>
        <v>10</v>
      </c>
      <c r="P421" s="44">
        <f>ROUND(G421*H421*VLOOKUP(D421,Table2[#All],2,FALSE),0)</f>
        <v>1039</v>
      </c>
      <c r="Q421" s="42">
        <f t="shared" si="40"/>
        <v>1484</v>
      </c>
      <c r="R421" s="42">
        <f t="shared" si="41"/>
        <v>445</v>
      </c>
    </row>
    <row r="422" spans="1:18">
      <c r="A422">
        <v>421</v>
      </c>
      <c r="B422" t="s">
        <v>480</v>
      </c>
      <c r="C422" t="s">
        <v>25</v>
      </c>
      <c r="D422" t="s">
        <v>67</v>
      </c>
      <c r="E422" s="41">
        <v>45698</v>
      </c>
      <c r="F422" s="41">
        <v>45707</v>
      </c>
      <c r="G422">
        <v>1</v>
      </c>
      <c r="H422" s="42">
        <v>200</v>
      </c>
      <c r="I422" t="s">
        <v>37</v>
      </c>
      <c r="J422" t="s">
        <v>31</v>
      </c>
      <c r="K422" t="s">
        <v>27</v>
      </c>
      <c r="L422" s="44" t="str">
        <f t="shared" si="36"/>
        <v>2025</v>
      </c>
      <c r="M422" s="44" t="str">
        <f t="shared" si="37"/>
        <v>Feb</v>
      </c>
      <c r="N422" s="44" t="str">
        <f t="shared" si="38"/>
        <v>Mon</v>
      </c>
      <c r="O422" s="44">
        <f t="shared" si="39"/>
        <v>9</v>
      </c>
      <c r="P422" s="44">
        <f>ROUND(G422*H422*VLOOKUP(D422,Table2[#All],2,FALSE),0)</f>
        <v>110</v>
      </c>
      <c r="Q422" s="42">
        <f t="shared" si="40"/>
        <v>200</v>
      </c>
      <c r="R422" s="42">
        <f t="shared" si="41"/>
        <v>90</v>
      </c>
    </row>
    <row r="423" spans="1:18">
      <c r="A423">
        <v>422</v>
      </c>
      <c r="B423" t="s">
        <v>481</v>
      </c>
      <c r="C423" t="s">
        <v>19</v>
      </c>
      <c r="D423" t="s">
        <v>20</v>
      </c>
      <c r="E423" s="41">
        <v>45694</v>
      </c>
      <c r="F423" s="41">
        <v>45703</v>
      </c>
      <c r="G423">
        <v>3</v>
      </c>
      <c r="H423" s="42">
        <v>356</v>
      </c>
      <c r="I423" t="s">
        <v>21</v>
      </c>
      <c r="J423" t="s">
        <v>31</v>
      </c>
      <c r="K423" t="s">
        <v>56</v>
      </c>
      <c r="L423" s="44" t="str">
        <f t="shared" si="36"/>
        <v>2025</v>
      </c>
      <c r="M423" s="44" t="str">
        <f t="shared" si="37"/>
        <v>Feb</v>
      </c>
      <c r="N423" s="44" t="str">
        <f t="shared" si="38"/>
        <v>Thu</v>
      </c>
      <c r="O423" s="44">
        <f t="shared" si="39"/>
        <v>9</v>
      </c>
      <c r="P423" s="44">
        <f>ROUND(G423*H423*VLOOKUP(D423,Table2[#All],2,FALSE),0)</f>
        <v>801</v>
      </c>
      <c r="Q423" s="42">
        <f t="shared" si="40"/>
        <v>1068</v>
      </c>
      <c r="R423" s="42">
        <f t="shared" si="41"/>
        <v>267</v>
      </c>
    </row>
    <row r="424" spans="1:18">
      <c r="A424">
        <v>423</v>
      </c>
      <c r="B424" t="s">
        <v>482</v>
      </c>
      <c r="C424" t="s">
        <v>25</v>
      </c>
      <c r="D424" t="s">
        <v>26</v>
      </c>
      <c r="E424" s="41">
        <v>45720</v>
      </c>
      <c r="F424" s="41">
        <v>45721</v>
      </c>
      <c r="G424">
        <v>4</v>
      </c>
      <c r="H424" s="42">
        <v>587</v>
      </c>
      <c r="I424" t="s">
        <v>21</v>
      </c>
      <c r="J424" t="s">
        <v>59</v>
      </c>
      <c r="K424" t="s">
        <v>56</v>
      </c>
      <c r="L424" s="44" t="str">
        <f t="shared" si="36"/>
        <v>2025</v>
      </c>
      <c r="M424" s="44" t="str">
        <f t="shared" si="37"/>
        <v>Mar</v>
      </c>
      <c r="N424" s="44" t="str">
        <f t="shared" si="38"/>
        <v>Tue</v>
      </c>
      <c r="O424" s="44">
        <f t="shared" si="39"/>
        <v>1</v>
      </c>
      <c r="P424" s="44">
        <f>ROUND(G424*H424*VLOOKUP(D424,Table2[#All],2,FALSE),0)</f>
        <v>1174</v>
      </c>
      <c r="Q424" s="42">
        <f t="shared" si="40"/>
        <v>2348</v>
      </c>
      <c r="R424" s="42">
        <f t="shared" si="41"/>
        <v>1174</v>
      </c>
    </row>
    <row r="425" spans="1:18">
      <c r="A425">
        <v>424</v>
      </c>
      <c r="B425" t="s">
        <v>483</v>
      </c>
      <c r="C425" t="s">
        <v>25</v>
      </c>
      <c r="D425" t="s">
        <v>26</v>
      </c>
      <c r="E425" s="41">
        <v>45835</v>
      </c>
      <c r="F425" s="41">
        <v>45843</v>
      </c>
      <c r="G425">
        <v>4</v>
      </c>
      <c r="H425" s="42">
        <v>441</v>
      </c>
      <c r="I425" t="s">
        <v>21</v>
      </c>
      <c r="J425" t="s">
        <v>43</v>
      </c>
      <c r="K425" t="s">
        <v>23</v>
      </c>
      <c r="L425" s="44" t="str">
        <f t="shared" si="36"/>
        <v>2025</v>
      </c>
      <c r="M425" s="44" t="str">
        <f t="shared" si="37"/>
        <v>Jun</v>
      </c>
      <c r="N425" s="44" t="str">
        <f t="shared" si="38"/>
        <v>Fri</v>
      </c>
      <c r="O425" s="44">
        <f t="shared" si="39"/>
        <v>8</v>
      </c>
      <c r="P425" s="44">
        <f>ROUND(G425*H425*VLOOKUP(D425,Table2[#All],2,FALSE),0)</f>
        <v>882</v>
      </c>
      <c r="Q425" s="42">
        <f t="shared" si="40"/>
        <v>1764</v>
      </c>
      <c r="R425" s="42">
        <f t="shared" si="41"/>
        <v>882</v>
      </c>
    </row>
    <row r="426" spans="1:18">
      <c r="A426">
        <v>425</v>
      </c>
      <c r="B426" t="s">
        <v>484</v>
      </c>
      <c r="C426" t="s">
        <v>25</v>
      </c>
      <c r="D426" t="s">
        <v>75</v>
      </c>
      <c r="E426" s="41">
        <v>46013</v>
      </c>
      <c r="F426" s="41">
        <v>46022</v>
      </c>
      <c r="G426">
        <v>8</v>
      </c>
      <c r="H426" s="42">
        <v>953</v>
      </c>
      <c r="I426" t="s">
        <v>21</v>
      </c>
      <c r="J426" t="s">
        <v>31</v>
      </c>
      <c r="K426" t="s">
        <v>39</v>
      </c>
      <c r="L426" s="44" t="str">
        <f t="shared" si="36"/>
        <v>2025</v>
      </c>
      <c r="M426" s="44" t="str">
        <f t="shared" si="37"/>
        <v>Dec</v>
      </c>
      <c r="N426" s="44" t="str">
        <f t="shared" si="38"/>
        <v>Mon</v>
      </c>
      <c r="O426" s="44">
        <f t="shared" si="39"/>
        <v>9</v>
      </c>
      <c r="P426" s="44">
        <f>ROUND(G426*H426*VLOOKUP(D426,Table2[#All],2,FALSE),0)</f>
        <v>3812</v>
      </c>
      <c r="Q426" s="42">
        <f t="shared" si="40"/>
        <v>7624</v>
      </c>
      <c r="R426" s="42">
        <f t="shared" si="41"/>
        <v>3812</v>
      </c>
    </row>
    <row r="427" spans="1:18">
      <c r="A427">
        <v>426</v>
      </c>
      <c r="B427" t="s">
        <v>485</v>
      </c>
      <c r="C427" t="s">
        <v>41</v>
      </c>
      <c r="D427" t="s">
        <v>42</v>
      </c>
      <c r="E427" s="41">
        <v>45693</v>
      </c>
      <c r="F427" s="41">
        <v>45702</v>
      </c>
      <c r="G427">
        <v>10</v>
      </c>
      <c r="H427" s="42">
        <v>356</v>
      </c>
      <c r="I427" t="s">
        <v>21</v>
      </c>
      <c r="J427" t="s">
        <v>59</v>
      </c>
      <c r="K427" t="s">
        <v>56</v>
      </c>
      <c r="L427" s="44" t="str">
        <f t="shared" si="36"/>
        <v>2025</v>
      </c>
      <c r="M427" s="44" t="str">
        <f t="shared" si="37"/>
        <v>Feb</v>
      </c>
      <c r="N427" s="44" t="str">
        <f t="shared" si="38"/>
        <v>Wed</v>
      </c>
      <c r="O427" s="44">
        <f t="shared" si="39"/>
        <v>9</v>
      </c>
      <c r="P427" s="44">
        <f>ROUND(G427*H427*VLOOKUP(D427,Table2[#All],2,FALSE),0)</f>
        <v>2670</v>
      </c>
      <c r="Q427" s="42">
        <f t="shared" si="40"/>
        <v>3560</v>
      </c>
      <c r="R427" s="42">
        <f t="shared" si="41"/>
        <v>890</v>
      </c>
    </row>
    <row r="428" spans="1:18">
      <c r="A428">
        <v>427</v>
      </c>
      <c r="B428" t="s">
        <v>486</v>
      </c>
      <c r="C428" t="s">
        <v>29</v>
      </c>
      <c r="D428" t="s">
        <v>30</v>
      </c>
      <c r="E428" s="41">
        <v>45862</v>
      </c>
      <c r="F428" s="41">
        <v>45865</v>
      </c>
      <c r="G428">
        <v>9</v>
      </c>
      <c r="H428" s="42">
        <v>855</v>
      </c>
      <c r="I428" t="s">
        <v>37</v>
      </c>
      <c r="J428" t="s">
        <v>43</v>
      </c>
      <c r="K428" t="s">
        <v>27</v>
      </c>
      <c r="L428" s="44" t="str">
        <f t="shared" si="36"/>
        <v>2025</v>
      </c>
      <c r="M428" s="44" t="str">
        <f t="shared" si="37"/>
        <v>Jul</v>
      </c>
      <c r="N428" s="44" t="str">
        <f t="shared" si="38"/>
        <v>Thu</v>
      </c>
      <c r="O428" s="44">
        <f t="shared" si="39"/>
        <v>3</v>
      </c>
      <c r="P428" s="44">
        <f>ROUND(G428*H428*VLOOKUP(D428,Table2[#All],2,FALSE),0)</f>
        <v>5771</v>
      </c>
      <c r="Q428" s="42">
        <f t="shared" si="40"/>
        <v>7695</v>
      </c>
      <c r="R428" s="42">
        <f t="shared" si="41"/>
        <v>1924</v>
      </c>
    </row>
    <row r="429" spans="1:18">
      <c r="A429">
        <v>428</v>
      </c>
      <c r="B429" t="s">
        <v>487</v>
      </c>
      <c r="C429" t="s">
        <v>25</v>
      </c>
      <c r="D429" t="s">
        <v>75</v>
      </c>
      <c r="E429" s="41">
        <v>45773</v>
      </c>
      <c r="F429" s="41">
        <v>45787</v>
      </c>
      <c r="G429">
        <v>1</v>
      </c>
      <c r="H429" s="42">
        <v>320</v>
      </c>
      <c r="I429" t="s">
        <v>37</v>
      </c>
      <c r="J429" t="s">
        <v>22</v>
      </c>
      <c r="K429" t="s">
        <v>23</v>
      </c>
      <c r="L429" s="44" t="str">
        <f t="shared" si="36"/>
        <v>2025</v>
      </c>
      <c r="M429" s="44" t="str">
        <f t="shared" si="37"/>
        <v>Apr</v>
      </c>
      <c r="N429" s="44" t="str">
        <f t="shared" si="38"/>
        <v>Sat</v>
      </c>
      <c r="O429" s="44">
        <f t="shared" si="39"/>
        <v>14</v>
      </c>
      <c r="P429" s="44">
        <f>ROUND(G429*H429*VLOOKUP(D429,Table2[#All],2,FALSE),0)</f>
        <v>160</v>
      </c>
      <c r="Q429" s="42">
        <f t="shared" si="40"/>
        <v>320</v>
      </c>
      <c r="R429" s="42">
        <f t="shared" si="41"/>
        <v>160</v>
      </c>
    </row>
    <row r="430" spans="1:18">
      <c r="A430">
        <v>429</v>
      </c>
      <c r="B430" t="s">
        <v>488</v>
      </c>
      <c r="C430" t="s">
        <v>29</v>
      </c>
      <c r="D430" t="s">
        <v>94</v>
      </c>
      <c r="E430" s="41">
        <v>46011</v>
      </c>
      <c r="F430" s="41">
        <v>46021</v>
      </c>
      <c r="G430">
        <v>10</v>
      </c>
      <c r="H430" s="42">
        <v>308</v>
      </c>
      <c r="I430" t="s">
        <v>37</v>
      </c>
      <c r="J430" t="s">
        <v>22</v>
      </c>
      <c r="K430" t="s">
        <v>56</v>
      </c>
      <c r="L430" s="44" t="str">
        <f t="shared" si="36"/>
        <v>2025</v>
      </c>
      <c r="M430" s="44" t="str">
        <f t="shared" si="37"/>
        <v>Dec</v>
      </c>
      <c r="N430" s="44" t="str">
        <f t="shared" si="38"/>
        <v>Sat</v>
      </c>
      <c r="O430" s="44">
        <f t="shared" si="39"/>
        <v>10</v>
      </c>
      <c r="P430" s="44">
        <f>ROUND(G430*H430*VLOOKUP(D430,Table2[#All],2,FALSE),0)</f>
        <v>2464</v>
      </c>
      <c r="Q430" s="42">
        <f t="shared" si="40"/>
        <v>3080</v>
      </c>
      <c r="R430" s="42">
        <f t="shared" si="41"/>
        <v>616</v>
      </c>
    </row>
    <row r="431" spans="1:18">
      <c r="A431">
        <v>430</v>
      </c>
      <c r="B431" t="s">
        <v>489</v>
      </c>
      <c r="C431" t="s">
        <v>29</v>
      </c>
      <c r="D431" t="s">
        <v>30</v>
      </c>
      <c r="E431" s="41">
        <v>46007</v>
      </c>
      <c r="F431" s="41">
        <v>46020</v>
      </c>
      <c r="G431">
        <v>8</v>
      </c>
      <c r="H431" s="42">
        <v>259</v>
      </c>
      <c r="I431" t="s">
        <v>37</v>
      </c>
      <c r="J431" t="s">
        <v>31</v>
      </c>
      <c r="K431" t="s">
        <v>39</v>
      </c>
      <c r="L431" s="44" t="str">
        <f t="shared" si="36"/>
        <v>2025</v>
      </c>
      <c r="M431" s="44" t="str">
        <f t="shared" si="37"/>
        <v>Dec</v>
      </c>
      <c r="N431" s="44" t="str">
        <f t="shared" si="38"/>
        <v>Tue</v>
      </c>
      <c r="O431" s="44">
        <f t="shared" si="39"/>
        <v>13</v>
      </c>
      <c r="P431" s="44">
        <f>ROUND(G431*H431*VLOOKUP(D431,Table2[#All],2,FALSE),0)</f>
        <v>1554</v>
      </c>
      <c r="Q431" s="42">
        <f t="shared" si="40"/>
        <v>2072</v>
      </c>
      <c r="R431" s="42">
        <f t="shared" si="41"/>
        <v>518</v>
      </c>
    </row>
    <row r="432" spans="1:18">
      <c r="A432">
        <v>431</v>
      </c>
      <c r="B432" t="s">
        <v>490</v>
      </c>
      <c r="C432" t="s">
        <v>29</v>
      </c>
      <c r="D432" t="s">
        <v>30</v>
      </c>
      <c r="E432" s="41">
        <v>45684</v>
      </c>
      <c r="F432" s="41">
        <v>45686</v>
      </c>
      <c r="G432">
        <v>8</v>
      </c>
      <c r="H432" s="42">
        <v>684</v>
      </c>
      <c r="I432" t="s">
        <v>21</v>
      </c>
      <c r="J432" t="s">
        <v>31</v>
      </c>
      <c r="K432" t="s">
        <v>39</v>
      </c>
      <c r="L432" s="44" t="str">
        <f t="shared" si="36"/>
        <v>2025</v>
      </c>
      <c r="M432" s="44" t="str">
        <f t="shared" si="37"/>
        <v>Jan</v>
      </c>
      <c r="N432" s="44" t="str">
        <f t="shared" si="38"/>
        <v>Mon</v>
      </c>
      <c r="O432" s="44">
        <f t="shared" si="39"/>
        <v>2</v>
      </c>
      <c r="P432" s="44">
        <f>ROUND(G432*H432*VLOOKUP(D432,Table2[#All],2,FALSE),0)</f>
        <v>4104</v>
      </c>
      <c r="Q432" s="42">
        <f t="shared" si="40"/>
        <v>5472</v>
      </c>
      <c r="R432" s="42">
        <f t="shared" si="41"/>
        <v>1368</v>
      </c>
    </row>
    <row r="433" spans="1:18">
      <c r="A433">
        <v>432</v>
      </c>
      <c r="B433" t="s">
        <v>491</v>
      </c>
      <c r="C433" t="s">
        <v>29</v>
      </c>
      <c r="D433" t="s">
        <v>94</v>
      </c>
      <c r="E433" s="41">
        <v>45925</v>
      </c>
      <c r="F433" s="41">
        <v>45930</v>
      </c>
      <c r="G433">
        <v>6</v>
      </c>
      <c r="H433" s="42">
        <v>993</v>
      </c>
      <c r="I433" t="s">
        <v>37</v>
      </c>
      <c r="J433" t="s">
        <v>59</v>
      </c>
      <c r="K433" t="s">
        <v>23</v>
      </c>
      <c r="L433" s="44" t="str">
        <f t="shared" si="36"/>
        <v>2025</v>
      </c>
      <c r="M433" s="44" t="str">
        <f t="shared" si="37"/>
        <v>Sep</v>
      </c>
      <c r="N433" s="44" t="str">
        <f t="shared" si="38"/>
        <v>Thu</v>
      </c>
      <c r="O433" s="44">
        <f t="shared" si="39"/>
        <v>5</v>
      </c>
      <c r="P433" s="44">
        <f>ROUND(G433*H433*VLOOKUP(D433,Table2[#All],2,FALSE),0)</f>
        <v>4766</v>
      </c>
      <c r="Q433" s="42">
        <f t="shared" si="40"/>
        <v>5958</v>
      </c>
      <c r="R433" s="42">
        <f t="shared" si="41"/>
        <v>1192</v>
      </c>
    </row>
    <row r="434" spans="1:18">
      <c r="A434">
        <v>433</v>
      </c>
      <c r="B434" t="s">
        <v>492</v>
      </c>
      <c r="C434" t="s">
        <v>41</v>
      </c>
      <c r="D434" t="s">
        <v>52</v>
      </c>
      <c r="E434" s="41">
        <v>45798</v>
      </c>
      <c r="F434" s="41">
        <v>45804</v>
      </c>
      <c r="G434">
        <v>1</v>
      </c>
      <c r="H434" s="42">
        <v>773</v>
      </c>
      <c r="I434" t="s">
        <v>37</v>
      </c>
      <c r="J434" t="s">
        <v>43</v>
      </c>
      <c r="K434" t="s">
        <v>23</v>
      </c>
      <c r="L434" s="44" t="str">
        <f t="shared" si="36"/>
        <v>2025</v>
      </c>
      <c r="M434" s="44" t="str">
        <f t="shared" si="37"/>
        <v>May</v>
      </c>
      <c r="N434" s="44" t="str">
        <f t="shared" si="38"/>
        <v>Wed</v>
      </c>
      <c r="O434" s="44">
        <f t="shared" si="39"/>
        <v>6</v>
      </c>
      <c r="P434" s="44">
        <f>ROUND(G434*H434*VLOOKUP(D434,Table2[#All],2,FALSE),0)</f>
        <v>502</v>
      </c>
      <c r="Q434" s="42">
        <f t="shared" si="40"/>
        <v>773</v>
      </c>
      <c r="R434" s="42">
        <f t="shared" si="41"/>
        <v>271</v>
      </c>
    </row>
    <row r="435" spans="1:18">
      <c r="A435">
        <v>434</v>
      </c>
      <c r="B435" t="s">
        <v>493</v>
      </c>
      <c r="C435" t="s">
        <v>19</v>
      </c>
      <c r="D435" t="s">
        <v>69</v>
      </c>
      <c r="E435" s="41">
        <v>45663</v>
      </c>
      <c r="F435" s="41">
        <v>45669</v>
      </c>
      <c r="G435">
        <v>8</v>
      </c>
      <c r="H435" s="42">
        <v>527</v>
      </c>
      <c r="I435" t="s">
        <v>37</v>
      </c>
      <c r="J435" t="s">
        <v>22</v>
      </c>
      <c r="K435" t="s">
        <v>56</v>
      </c>
      <c r="L435" s="44" t="str">
        <f t="shared" si="36"/>
        <v>2025</v>
      </c>
      <c r="M435" s="44" t="str">
        <f t="shared" si="37"/>
        <v>Jan</v>
      </c>
      <c r="N435" s="44" t="str">
        <f t="shared" si="38"/>
        <v>Mon</v>
      </c>
      <c r="O435" s="44">
        <f t="shared" si="39"/>
        <v>6</v>
      </c>
      <c r="P435" s="44">
        <f>ROUND(G435*H435*VLOOKUP(D435,Table2[#All],2,FALSE),0)</f>
        <v>3584</v>
      </c>
      <c r="Q435" s="42">
        <f t="shared" si="40"/>
        <v>4216</v>
      </c>
      <c r="R435" s="42">
        <f t="shared" si="41"/>
        <v>632</v>
      </c>
    </row>
    <row r="436" spans="1:18">
      <c r="A436">
        <v>435</v>
      </c>
      <c r="B436" t="s">
        <v>494</v>
      </c>
      <c r="C436" t="s">
        <v>29</v>
      </c>
      <c r="D436" t="s">
        <v>94</v>
      </c>
      <c r="E436" s="41">
        <v>45992</v>
      </c>
      <c r="F436" s="41">
        <v>46002</v>
      </c>
      <c r="G436">
        <v>10</v>
      </c>
      <c r="H436" s="42">
        <v>752</v>
      </c>
      <c r="I436" t="s">
        <v>21</v>
      </c>
      <c r="J436" t="s">
        <v>22</v>
      </c>
      <c r="K436" t="s">
        <v>23</v>
      </c>
      <c r="L436" s="44" t="str">
        <f t="shared" si="36"/>
        <v>2025</v>
      </c>
      <c r="M436" s="44" t="str">
        <f t="shared" si="37"/>
        <v>Dec</v>
      </c>
      <c r="N436" s="44" t="str">
        <f t="shared" si="38"/>
        <v>Mon</v>
      </c>
      <c r="O436" s="44">
        <f t="shared" si="39"/>
        <v>10</v>
      </c>
      <c r="P436" s="44">
        <f>ROUND(G436*H436*VLOOKUP(D436,Table2[#All],2,FALSE),0)</f>
        <v>6016</v>
      </c>
      <c r="Q436" s="42">
        <f t="shared" si="40"/>
        <v>7520</v>
      </c>
      <c r="R436" s="42">
        <f t="shared" si="41"/>
        <v>1504</v>
      </c>
    </row>
    <row r="437" spans="1:18">
      <c r="A437">
        <v>436</v>
      </c>
      <c r="B437" t="s">
        <v>495</v>
      </c>
      <c r="C437" t="s">
        <v>33</v>
      </c>
      <c r="D437" t="s">
        <v>48</v>
      </c>
      <c r="E437" s="41">
        <v>45988</v>
      </c>
      <c r="F437" s="41">
        <v>45995</v>
      </c>
      <c r="G437">
        <v>1</v>
      </c>
      <c r="H437" s="42">
        <v>821</v>
      </c>
      <c r="I437" t="s">
        <v>21</v>
      </c>
      <c r="J437" t="s">
        <v>31</v>
      </c>
      <c r="K437" t="s">
        <v>23</v>
      </c>
      <c r="L437" s="44" t="str">
        <f t="shared" si="36"/>
        <v>2025</v>
      </c>
      <c r="M437" s="44" t="str">
        <f t="shared" si="37"/>
        <v>Nov</v>
      </c>
      <c r="N437" s="44" t="str">
        <f t="shared" si="38"/>
        <v>Thu</v>
      </c>
      <c r="O437" s="44">
        <f t="shared" si="39"/>
        <v>7</v>
      </c>
      <c r="P437" s="44">
        <f>ROUND(G437*H437*VLOOKUP(D437,Table2[#All],2,FALSE),0)</f>
        <v>411</v>
      </c>
      <c r="Q437" s="42">
        <f t="shared" si="40"/>
        <v>821</v>
      </c>
      <c r="R437" s="42">
        <f t="shared" si="41"/>
        <v>410</v>
      </c>
    </row>
    <row r="438" spans="1:18">
      <c r="A438">
        <v>437</v>
      </c>
      <c r="B438" t="s">
        <v>496</v>
      </c>
      <c r="C438" t="s">
        <v>29</v>
      </c>
      <c r="D438" t="s">
        <v>65</v>
      </c>
      <c r="E438" s="41">
        <v>45928</v>
      </c>
      <c r="F438" s="41">
        <v>45934</v>
      </c>
      <c r="G438">
        <v>9</v>
      </c>
      <c r="H438" s="42">
        <v>733</v>
      </c>
      <c r="I438" t="s">
        <v>37</v>
      </c>
      <c r="J438" t="s">
        <v>38</v>
      </c>
      <c r="K438" t="s">
        <v>39</v>
      </c>
      <c r="L438" s="44" t="str">
        <f t="shared" si="36"/>
        <v>2025</v>
      </c>
      <c r="M438" s="44" t="str">
        <f t="shared" si="37"/>
        <v>Sep</v>
      </c>
      <c r="N438" s="44" t="str">
        <f t="shared" si="38"/>
        <v>Sun</v>
      </c>
      <c r="O438" s="44">
        <f t="shared" si="39"/>
        <v>6</v>
      </c>
      <c r="P438" s="44">
        <f>ROUND(G438*H438*VLOOKUP(D438,Table2[#All],2,FALSE),0)</f>
        <v>4618</v>
      </c>
      <c r="Q438" s="42">
        <f t="shared" si="40"/>
        <v>6597</v>
      </c>
      <c r="R438" s="42">
        <f t="shared" si="41"/>
        <v>1979</v>
      </c>
    </row>
    <row r="439" spans="1:18">
      <c r="A439">
        <v>438</v>
      </c>
      <c r="B439" t="s">
        <v>497</v>
      </c>
      <c r="C439" t="s">
        <v>33</v>
      </c>
      <c r="D439" t="s">
        <v>81</v>
      </c>
      <c r="E439" s="41">
        <v>45707</v>
      </c>
      <c r="F439" s="41">
        <v>45713</v>
      </c>
      <c r="G439">
        <v>7</v>
      </c>
      <c r="H439" s="42">
        <v>471</v>
      </c>
      <c r="I439" t="s">
        <v>37</v>
      </c>
      <c r="J439" t="s">
        <v>22</v>
      </c>
      <c r="K439" t="s">
        <v>56</v>
      </c>
      <c r="L439" s="44" t="str">
        <f t="shared" si="36"/>
        <v>2025</v>
      </c>
      <c r="M439" s="44" t="str">
        <f t="shared" si="37"/>
        <v>Feb</v>
      </c>
      <c r="N439" s="44" t="str">
        <f t="shared" si="38"/>
        <v>Wed</v>
      </c>
      <c r="O439" s="44">
        <f t="shared" si="39"/>
        <v>6</v>
      </c>
      <c r="P439" s="44">
        <f>ROUND(G439*H439*VLOOKUP(D439,Table2[#All],2,FALSE),0)</f>
        <v>1813</v>
      </c>
      <c r="Q439" s="42">
        <f t="shared" si="40"/>
        <v>3297</v>
      </c>
      <c r="R439" s="42">
        <f t="shared" si="41"/>
        <v>1484</v>
      </c>
    </row>
    <row r="440" spans="1:18">
      <c r="A440">
        <v>439</v>
      </c>
      <c r="B440" t="s">
        <v>498</v>
      </c>
      <c r="C440" t="s">
        <v>41</v>
      </c>
      <c r="D440" t="s">
        <v>52</v>
      </c>
      <c r="E440" s="41">
        <v>45738</v>
      </c>
      <c r="F440" s="41">
        <v>45745</v>
      </c>
      <c r="G440">
        <v>2</v>
      </c>
      <c r="H440" s="42">
        <v>566</v>
      </c>
      <c r="I440" t="s">
        <v>37</v>
      </c>
      <c r="J440" t="s">
        <v>38</v>
      </c>
      <c r="K440" t="s">
        <v>27</v>
      </c>
      <c r="L440" s="44" t="str">
        <f t="shared" si="36"/>
        <v>2025</v>
      </c>
      <c r="M440" s="44" t="str">
        <f t="shared" si="37"/>
        <v>Mar</v>
      </c>
      <c r="N440" s="44" t="str">
        <f t="shared" si="38"/>
        <v>Sat</v>
      </c>
      <c r="O440" s="44">
        <f t="shared" si="39"/>
        <v>7</v>
      </c>
      <c r="P440" s="44">
        <f>ROUND(G440*H440*VLOOKUP(D440,Table2[#All],2,FALSE),0)</f>
        <v>736</v>
      </c>
      <c r="Q440" s="42">
        <f t="shared" si="40"/>
        <v>1132</v>
      </c>
      <c r="R440" s="42">
        <f t="shared" si="41"/>
        <v>396</v>
      </c>
    </row>
    <row r="441" spans="1:18">
      <c r="A441">
        <v>440</v>
      </c>
      <c r="B441" t="s">
        <v>499</v>
      </c>
      <c r="C441" t="s">
        <v>29</v>
      </c>
      <c r="D441" t="s">
        <v>30</v>
      </c>
      <c r="E441" s="41">
        <v>45839</v>
      </c>
      <c r="F441" s="41">
        <v>45846</v>
      </c>
      <c r="G441">
        <v>1</v>
      </c>
      <c r="H441" s="42">
        <v>284</v>
      </c>
      <c r="I441" t="s">
        <v>21</v>
      </c>
      <c r="J441" t="s">
        <v>38</v>
      </c>
      <c r="K441" t="s">
        <v>56</v>
      </c>
      <c r="L441" s="44" t="str">
        <f t="shared" si="36"/>
        <v>2025</v>
      </c>
      <c r="M441" s="44" t="str">
        <f t="shared" si="37"/>
        <v>Jul</v>
      </c>
      <c r="N441" s="44" t="str">
        <f t="shared" si="38"/>
        <v>Tue</v>
      </c>
      <c r="O441" s="44">
        <f t="shared" si="39"/>
        <v>7</v>
      </c>
      <c r="P441" s="44">
        <f>ROUND(G441*H441*VLOOKUP(D441,Table2[#All],2,FALSE),0)</f>
        <v>213</v>
      </c>
      <c r="Q441" s="42">
        <f t="shared" si="40"/>
        <v>284</v>
      </c>
      <c r="R441" s="42">
        <f t="shared" si="41"/>
        <v>71</v>
      </c>
    </row>
    <row r="442" spans="1:18">
      <c r="A442">
        <v>441</v>
      </c>
      <c r="B442" t="s">
        <v>500</v>
      </c>
      <c r="C442" t="s">
        <v>19</v>
      </c>
      <c r="D442" t="s">
        <v>20</v>
      </c>
      <c r="E442" s="41">
        <v>45886</v>
      </c>
      <c r="F442" s="41">
        <v>45887</v>
      </c>
      <c r="G442">
        <v>8</v>
      </c>
      <c r="H442" s="42">
        <v>48</v>
      </c>
      <c r="I442" t="s">
        <v>21</v>
      </c>
      <c r="J442" t="s">
        <v>43</v>
      </c>
      <c r="K442" t="s">
        <v>56</v>
      </c>
      <c r="L442" s="44" t="str">
        <f t="shared" si="36"/>
        <v>2025</v>
      </c>
      <c r="M442" s="44" t="str">
        <f t="shared" si="37"/>
        <v>Aug</v>
      </c>
      <c r="N442" s="44" t="str">
        <f t="shared" si="38"/>
        <v>Sun</v>
      </c>
      <c r="O442" s="44">
        <f t="shared" si="39"/>
        <v>1</v>
      </c>
      <c r="P442" s="44">
        <f>ROUND(G442*H442*VLOOKUP(D442,Table2[#All],2,FALSE),0)</f>
        <v>288</v>
      </c>
      <c r="Q442" s="42">
        <f t="shared" si="40"/>
        <v>384</v>
      </c>
      <c r="R442" s="42">
        <f t="shared" si="41"/>
        <v>96</v>
      </c>
    </row>
    <row r="443" spans="1:18">
      <c r="A443">
        <v>442</v>
      </c>
      <c r="B443" t="s">
        <v>501</v>
      </c>
      <c r="C443" t="s">
        <v>29</v>
      </c>
      <c r="D443" t="s">
        <v>30</v>
      </c>
      <c r="E443" s="41">
        <v>45874</v>
      </c>
      <c r="F443" s="41">
        <v>45880</v>
      </c>
      <c r="G443">
        <v>3</v>
      </c>
      <c r="H443" s="42">
        <v>262</v>
      </c>
      <c r="I443" t="s">
        <v>37</v>
      </c>
      <c r="J443" t="s">
        <v>43</v>
      </c>
      <c r="K443" t="s">
        <v>39</v>
      </c>
      <c r="L443" s="44" t="str">
        <f t="shared" si="36"/>
        <v>2025</v>
      </c>
      <c r="M443" s="44" t="str">
        <f t="shared" si="37"/>
        <v>Aug</v>
      </c>
      <c r="N443" s="44" t="str">
        <f t="shared" si="38"/>
        <v>Tue</v>
      </c>
      <c r="O443" s="44">
        <f t="shared" si="39"/>
        <v>6</v>
      </c>
      <c r="P443" s="44">
        <f>ROUND(G443*H443*VLOOKUP(D443,Table2[#All],2,FALSE),0)</f>
        <v>590</v>
      </c>
      <c r="Q443" s="42">
        <f t="shared" si="40"/>
        <v>786</v>
      </c>
      <c r="R443" s="42">
        <f t="shared" si="41"/>
        <v>196</v>
      </c>
    </row>
    <row r="444" spans="1:18">
      <c r="A444">
        <v>443</v>
      </c>
      <c r="B444" t="s">
        <v>502</v>
      </c>
      <c r="C444" t="s">
        <v>29</v>
      </c>
      <c r="D444" t="s">
        <v>50</v>
      </c>
      <c r="E444" s="41">
        <v>45716</v>
      </c>
      <c r="F444" s="41">
        <v>45726</v>
      </c>
      <c r="G444">
        <v>8</v>
      </c>
      <c r="H444" s="42">
        <v>733</v>
      </c>
      <c r="I444" t="s">
        <v>21</v>
      </c>
      <c r="J444" t="s">
        <v>22</v>
      </c>
      <c r="K444" t="s">
        <v>56</v>
      </c>
      <c r="L444" s="44" t="str">
        <f t="shared" si="36"/>
        <v>2025</v>
      </c>
      <c r="M444" s="44" t="str">
        <f t="shared" si="37"/>
        <v>Feb</v>
      </c>
      <c r="N444" s="44" t="str">
        <f t="shared" si="38"/>
        <v>Fri</v>
      </c>
      <c r="O444" s="44">
        <f t="shared" si="39"/>
        <v>10</v>
      </c>
      <c r="P444" s="44">
        <f>ROUND(G444*H444*VLOOKUP(D444,Table2[#All],2,FALSE),0)</f>
        <v>3812</v>
      </c>
      <c r="Q444" s="42">
        <f t="shared" si="40"/>
        <v>5864</v>
      </c>
      <c r="R444" s="42">
        <f t="shared" si="41"/>
        <v>2052</v>
      </c>
    </row>
    <row r="445" spans="1:18">
      <c r="A445">
        <v>444</v>
      </c>
      <c r="B445" t="s">
        <v>503</v>
      </c>
      <c r="C445" t="s">
        <v>29</v>
      </c>
      <c r="D445" t="s">
        <v>30</v>
      </c>
      <c r="E445" s="41">
        <v>45758</v>
      </c>
      <c r="F445" s="41">
        <v>45761</v>
      </c>
      <c r="G445">
        <v>8</v>
      </c>
      <c r="H445" s="42">
        <v>258</v>
      </c>
      <c r="I445" t="s">
        <v>21</v>
      </c>
      <c r="J445" t="s">
        <v>59</v>
      </c>
      <c r="K445" t="s">
        <v>23</v>
      </c>
      <c r="L445" s="44" t="str">
        <f t="shared" si="36"/>
        <v>2025</v>
      </c>
      <c r="M445" s="44" t="str">
        <f t="shared" si="37"/>
        <v>Apr</v>
      </c>
      <c r="N445" s="44" t="str">
        <f t="shared" si="38"/>
        <v>Fri</v>
      </c>
      <c r="O445" s="44">
        <f t="shared" si="39"/>
        <v>3</v>
      </c>
      <c r="P445" s="44">
        <f>ROUND(G445*H445*VLOOKUP(D445,Table2[#All],2,FALSE),0)</f>
        <v>1548</v>
      </c>
      <c r="Q445" s="42">
        <f t="shared" si="40"/>
        <v>2064</v>
      </c>
      <c r="R445" s="42">
        <f t="shared" si="41"/>
        <v>516</v>
      </c>
    </row>
    <row r="446" spans="1:18">
      <c r="A446">
        <v>445</v>
      </c>
      <c r="B446" t="s">
        <v>504</v>
      </c>
      <c r="C446" t="s">
        <v>29</v>
      </c>
      <c r="D446" t="s">
        <v>30</v>
      </c>
      <c r="E446" s="41">
        <v>45742</v>
      </c>
      <c r="F446" s="41">
        <v>45748</v>
      </c>
      <c r="G446">
        <v>10</v>
      </c>
      <c r="H446" s="42">
        <v>405</v>
      </c>
      <c r="I446" t="s">
        <v>21</v>
      </c>
      <c r="J446" t="s">
        <v>43</v>
      </c>
      <c r="K446" t="s">
        <v>56</v>
      </c>
      <c r="L446" s="44" t="str">
        <f t="shared" si="36"/>
        <v>2025</v>
      </c>
      <c r="M446" s="44" t="str">
        <f t="shared" si="37"/>
        <v>Mar</v>
      </c>
      <c r="N446" s="44" t="str">
        <f t="shared" si="38"/>
        <v>Wed</v>
      </c>
      <c r="O446" s="44">
        <f t="shared" si="39"/>
        <v>6</v>
      </c>
      <c r="P446" s="44">
        <f>ROUND(G446*H446*VLOOKUP(D446,Table2[#All],2,FALSE),0)</f>
        <v>3038</v>
      </c>
      <c r="Q446" s="42">
        <f t="shared" si="40"/>
        <v>4050</v>
      </c>
      <c r="R446" s="42">
        <f t="shared" si="41"/>
        <v>1012</v>
      </c>
    </row>
    <row r="447" spans="1:18">
      <c r="A447">
        <v>446</v>
      </c>
      <c r="B447" t="s">
        <v>505</v>
      </c>
      <c r="C447" t="s">
        <v>29</v>
      </c>
      <c r="D447" t="s">
        <v>94</v>
      </c>
      <c r="E447" s="41">
        <v>45924</v>
      </c>
      <c r="F447" s="41">
        <v>45925</v>
      </c>
      <c r="G447">
        <v>6</v>
      </c>
      <c r="H447" s="42">
        <v>252</v>
      </c>
      <c r="I447" t="s">
        <v>21</v>
      </c>
      <c r="J447" t="s">
        <v>22</v>
      </c>
      <c r="K447" t="s">
        <v>23</v>
      </c>
      <c r="L447" s="44" t="str">
        <f t="shared" si="36"/>
        <v>2025</v>
      </c>
      <c r="M447" s="44" t="str">
        <f t="shared" si="37"/>
        <v>Sep</v>
      </c>
      <c r="N447" s="44" t="str">
        <f t="shared" si="38"/>
        <v>Wed</v>
      </c>
      <c r="O447" s="44">
        <f t="shared" si="39"/>
        <v>1</v>
      </c>
      <c r="P447" s="44">
        <f>ROUND(G447*H447*VLOOKUP(D447,Table2[#All],2,FALSE),0)</f>
        <v>1210</v>
      </c>
      <c r="Q447" s="42">
        <f t="shared" si="40"/>
        <v>1512</v>
      </c>
      <c r="R447" s="42">
        <f t="shared" si="41"/>
        <v>302</v>
      </c>
    </row>
    <row r="448" spans="1:18">
      <c r="A448">
        <v>447</v>
      </c>
      <c r="B448" t="s">
        <v>506</v>
      </c>
      <c r="C448" t="s">
        <v>41</v>
      </c>
      <c r="D448" t="s">
        <v>52</v>
      </c>
      <c r="E448" s="41">
        <v>45965</v>
      </c>
      <c r="F448" s="41">
        <v>45971</v>
      </c>
      <c r="G448">
        <v>10</v>
      </c>
      <c r="H448" s="42">
        <v>85</v>
      </c>
      <c r="I448" t="s">
        <v>21</v>
      </c>
      <c r="J448" t="s">
        <v>59</v>
      </c>
      <c r="K448" t="s">
        <v>39</v>
      </c>
      <c r="L448" s="44" t="str">
        <f t="shared" si="36"/>
        <v>2025</v>
      </c>
      <c r="M448" s="44" t="str">
        <f t="shared" si="37"/>
        <v>Nov</v>
      </c>
      <c r="N448" s="44" t="str">
        <f t="shared" si="38"/>
        <v>Tue</v>
      </c>
      <c r="O448" s="44">
        <f t="shared" si="39"/>
        <v>6</v>
      </c>
      <c r="P448" s="44">
        <f>ROUND(G448*H448*VLOOKUP(D448,Table2[#All],2,FALSE),0)</f>
        <v>553</v>
      </c>
      <c r="Q448" s="42">
        <f t="shared" si="40"/>
        <v>850</v>
      </c>
      <c r="R448" s="42">
        <f t="shared" si="41"/>
        <v>297</v>
      </c>
    </row>
    <row r="449" spans="1:18">
      <c r="A449">
        <v>448</v>
      </c>
      <c r="B449" t="s">
        <v>507</v>
      </c>
      <c r="C449" t="s">
        <v>41</v>
      </c>
      <c r="D449" t="s">
        <v>52</v>
      </c>
      <c r="E449" s="41">
        <v>45768</v>
      </c>
      <c r="F449" s="41">
        <v>45772</v>
      </c>
      <c r="G449">
        <v>9</v>
      </c>
      <c r="H449" s="42">
        <v>67</v>
      </c>
      <c r="I449" t="s">
        <v>21</v>
      </c>
      <c r="J449" t="s">
        <v>22</v>
      </c>
      <c r="K449" t="s">
        <v>23</v>
      </c>
      <c r="L449" s="44" t="str">
        <f t="shared" si="36"/>
        <v>2025</v>
      </c>
      <c r="M449" s="44" t="str">
        <f t="shared" si="37"/>
        <v>Apr</v>
      </c>
      <c r="N449" s="44" t="str">
        <f t="shared" si="38"/>
        <v>Mon</v>
      </c>
      <c r="O449" s="44">
        <f t="shared" si="39"/>
        <v>4</v>
      </c>
      <c r="P449" s="44">
        <f>ROUND(G449*H449*VLOOKUP(D449,Table2[#All],2,FALSE),0)</f>
        <v>392</v>
      </c>
      <c r="Q449" s="42">
        <f t="shared" si="40"/>
        <v>603</v>
      </c>
      <c r="R449" s="42">
        <f t="shared" si="41"/>
        <v>211</v>
      </c>
    </row>
    <row r="450" spans="1:18">
      <c r="A450">
        <v>449</v>
      </c>
      <c r="B450" t="s">
        <v>508</v>
      </c>
      <c r="C450" t="s">
        <v>29</v>
      </c>
      <c r="D450" t="s">
        <v>65</v>
      </c>
      <c r="E450" s="41">
        <v>45812</v>
      </c>
      <c r="F450" s="41">
        <v>45818</v>
      </c>
      <c r="G450">
        <v>3</v>
      </c>
      <c r="H450" s="42">
        <v>723</v>
      </c>
      <c r="I450" t="s">
        <v>21</v>
      </c>
      <c r="J450" t="s">
        <v>22</v>
      </c>
      <c r="K450" t="s">
        <v>56</v>
      </c>
      <c r="L450" s="44" t="str">
        <f t="shared" ref="L450:L513" si="42">TEXT(E450,"YYYY")</f>
        <v>2025</v>
      </c>
      <c r="M450" s="44" t="str">
        <f t="shared" ref="M450:M513" si="43">TEXT(E450,"mmm")</f>
        <v>Jun</v>
      </c>
      <c r="N450" s="44" t="str">
        <f t="shared" ref="N450:N513" si="44">TEXT(E450,"ddd")</f>
        <v>Wed</v>
      </c>
      <c r="O450" s="44">
        <f t="shared" ref="O450:O513" si="45">DATEDIF(E450,F450,"d")</f>
        <v>6</v>
      </c>
      <c r="P450" s="44">
        <f>ROUND(G450*H450*VLOOKUP(D450,Table2[#All],2,FALSE),0)</f>
        <v>1518</v>
      </c>
      <c r="Q450" s="42">
        <f t="shared" ref="Q450:Q513" si="46">G450*H450</f>
        <v>2169</v>
      </c>
      <c r="R450" s="42">
        <f t="shared" ref="R450:R513" si="47">Q450-P450</f>
        <v>651</v>
      </c>
    </row>
    <row r="451" spans="1:18">
      <c r="A451">
        <v>450</v>
      </c>
      <c r="B451" t="s">
        <v>509</v>
      </c>
      <c r="C451" t="s">
        <v>41</v>
      </c>
      <c r="D451" t="s">
        <v>42</v>
      </c>
      <c r="E451" s="41">
        <v>45762</v>
      </c>
      <c r="F451" s="41">
        <v>45766</v>
      </c>
      <c r="G451">
        <v>2</v>
      </c>
      <c r="H451" s="42">
        <v>919</v>
      </c>
      <c r="I451" t="s">
        <v>21</v>
      </c>
      <c r="J451" t="s">
        <v>22</v>
      </c>
      <c r="K451" t="s">
        <v>27</v>
      </c>
      <c r="L451" s="44" t="str">
        <f t="shared" si="42"/>
        <v>2025</v>
      </c>
      <c r="M451" s="44" t="str">
        <f t="shared" si="43"/>
        <v>Apr</v>
      </c>
      <c r="N451" s="44" t="str">
        <f t="shared" si="44"/>
        <v>Tue</v>
      </c>
      <c r="O451" s="44">
        <f t="shared" si="45"/>
        <v>4</v>
      </c>
      <c r="P451" s="44">
        <f>ROUND(G451*H451*VLOOKUP(D451,Table2[#All],2,FALSE),0)</f>
        <v>1379</v>
      </c>
      <c r="Q451" s="42">
        <f t="shared" si="46"/>
        <v>1838</v>
      </c>
      <c r="R451" s="42">
        <f t="shared" si="47"/>
        <v>459</v>
      </c>
    </row>
    <row r="452" spans="1:18">
      <c r="A452">
        <v>451</v>
      </c>
      <c r="B452" t="s">
        <v>510</v>
      </c>
      <c r="C452" t="s">
        <v>19</v>
      </c>
      <c r="D452" t="s">
        <v>69</v>
      </c>
      <c r="E452" s="41">
        <v>45871</v>
      </c>
      <c r="F452" s="41">
        <v>45877</v>
      </c>
      <c r="G452">
        <v>2</v>
      </c>
      <c r="H452" s="42">
        <v>315</v>
      </c>
      <c r="I452" t="s">
        <v>21</v>
      </c>
      <c r="J452" t="s">
        <v>43</v>
      </c>
      <c r="K452" t="s">
        <v>56</v>
      </c>
      <c r="L452" s="44" t="str">
        <f t="shared" si="42"/>
        <v>2025</v>
      </c>
      <c r="M452" s="44" t="str">
        <f t="shared" si="43"/>
        <v>Aug</v>
      </c>
      <c r="N452" s="44" t="str">
        <f t="shared" si="44"/>
        <v>Sat</v>
      </c>
      <c r="O452" s="44">
        <f t="shared" si="45"/>
        <v>6</v>
      </c>
      <c r="P452" s="44">
        <f>ROUND(G452*H452*VLOOKUP(D452,Table2[#All],2,FALSE),0)</f>
        <v>536</v>
      </c>
      <c r="Q452" s="42">
        <f t="shared" si="46"/>
        <v>630</v>
      </c>
      <c r="R452" s="42">
        <f t="shared" si="47"/>
        <v>94</v>
      </c>
    </row>
    <row r="453" spans="1:18">
      <c r="A453">
        <v>452</v>
      </c>
      <c r="B453" t="s">
        <v>511</v>
      </c>
      <c r="C453" t="s">
        <v>19</v>
      </c>
      <c r="D453" t="s">
        <v>46</v>
      </c>
      <c r="E453" s="41">
        <v>45739</v>
      </c>
      <c r="F453" s="41">
        <v>45745</v>
      </c>
      <c r="G453">
        <v>3</v>
      </c>
      <c r="H453" s="42">
        <v>561</v>
      </c>
      <c r="I453" t="s">
        <v>21</v>
      </c>
      <c r="J453" t="s">
        <v>43</v>
      </c>
      <c r="K453" t="s">
        <v>39</v>
      </c>
      <c r="L453" s="44" t="str">
        <f t="shared" si="42"/>
        <v>2025</v>
      </c>
      <c r="M453" s="44" t="str">
        <f t="shared" si="43"/>
        <v>Mar</v>
      </c>
      <c r="N453" s="44" t="str">
        <f t="shared" si="44"/>
        <v>Sun</v>
      </c>
      <c r="O453" s="44">
        <f t="shared" si="45"/>
        <v>6</v>
      </c>
      <c r="P453" s="44">
        <f>ROUND(G453*H453*VLOOKUP(D453,Table2[#All],2,FALSE),0)</f>
        <v>1346</v>
      </c>
      <c r="Q453" s="42">
        <f t="shared" si="46"/>
        <v>1683</v>
      </c>
      <c r="R453" s="42">
        <f t="shared" si="47"/>
        <v>337</v>
      </c>
    </row>
    <row r="454" spans="1:18">
      <c r="A454">
        <v>453</v>
      </c>
      <c r="B454" t="s">
        <v>512</v>
      </c>
      <c r="C454" t="s">
        <v>19</v>
      </c>
      <c r="D454" t="s">
        <v>20</v>
      </c>
      <c r="E454" s="41">
        <v>45834</v>
      </c>
      <c r="F454" s="41">
        <v>45838</v>
      </c>
      <c r="G454">
        <v>1</v>
      </c>
      <c r="H454" s="42">
        <v>934</v>
      </c>
      <c r="I454" t="s">
        <v>21</v>
      </c>
      <c r="J454" t="s">
        <v>43</v>
      </c>
      <c r="K454" t="s">
        <v>23</v>
      </c>
      <c r="L454" s="44" t="str">
        <f t="shared" si="42"/>
        <v>2025</v>
      </c>
      <c r="M454" s="44" t="str">
        <f t="shared" si="43"/>
        <v>Jun</v>
      </c>
      <c r="N454" s="44" t="str">
        <f t="shared" si="44"/>
        <v>Thu</v>
      </c>
      <c r="O454" s="44">
        <f t="shared" si="45"/>
        <v>4</v>
      </c>
      <c r="P454" s="44">
        <f>ROUND(G454*H454*VLOOKUP(D454,Table2[#All],2,FALSE),0)</f>
        <v>701</v>
      </c>
      <c r="Q454" s="42">
        <f t="shared" si="46"/>
        <v>934</v>
      </c>
      <c r="R454" s="42">
        <f t="shared" si="47"/>
        <v>233</v>
      </c>
    </row>
    <row r="455" spans="1:18">
      <c r="A455">
        <v>454</v>
      </c>
      <c r="B455" t="s">
        <v>513</v>
      </c>
      <c r="C455" t="s">
        <v>19</v>
      </c>
      <c r="D455" t="s">
        <v>69</v>
      </c>
      <c r="E455" s="41">
        <v>46008</v>
      </c>
      <c r="F455" s="41">
        <v>46013</v>
      </c>
      <c r="G455">
        <v>1</v>
      </c>
      <c r="H455" s="42">
        <v>979</v>
      </c>
      <c r="I455" t="s">
        <v>37</v>
      </c>
      <c r="J455" t="s">
        <v>22</v>
      </c>
      <c r="K455" t="s">
        <v>39</v>
      </c>
      <c r="L455" s="44" t="str">
        <f t="shared" si="42"/>
        <v>2025</v>
      </c>
      <c r="M455" s="44" t="str">
        <f t="shared" si="43"/>
        <v>Dec</v>
      </c>
      <c r="N455" s="44" t="str">
        <f t="shared" si="44"/>
        <v>Wed</v>
      </c>
      <c r="O455" s="44">
        <f t="shared" si="45"/>
        <v>5</v>
      </c>
      <c r="P455" s="44">
        <f>ROUND(G455*H455*VLOOKUP(D455,Table2[#All],2,FALSE),0)</f>
        <v>832</v>
      </c>
      <c r="Q455" s="42">
        <f t="shared" si="46"/>
        <v>979</v>
      </c>
      <c r="R455" s="42">
        <f t="shared" si="47"/>
        <v>147</v>
      </c>
    </row>
    <row r="456" spans="1:18">
      <c r="A456">
        <v>455</v>
      </c>
      <c r="B456" t="s">
        <v>514</v>
      </c>
      <c r="C456" t="s">
        <v>41</v>
      </c>
      <c r="D456" t="s">
        <v>42</v>
      </c>
      <c r="E456" s="41">
        <v>45917</v>
      </c>
      <c r="F456" s="41">
        <v>45923</v>
      </c>
      <c r="G456">
        <v>1</v>
      </c>
      <c r="H456" s="42">
        <v>805</v>
      </c>
      <c r="I456" t="s">
        <v>37</v>
      </c>
      <c r="J456" t="s">
        <v>31</v>
      </c>
      <c r="K456" t="s">
        <v>39</v>
      </c>
      <c r="L456" s="44" t="str">
        <f t="shared" si="42"/>
        <v>2025</v>
      </c>
      <c r="M456" s="44" t="str">
        <f t="shared" si="43"/>
        <v>Sep</v>
      </c>
      <c r="N456" s="44" t="str">
        <f t="shared" si="44"/>
        <v>Wed</v>
      </c>
      <c r="O456" s="44">
        <f t="shared" si="45"/>
        <v>6</v>
      </c>
      <c r="P456" s="44">
        <f>ROUND(G456*H456*VLOOKUP(D456,Table2[#All],2,FALSE),0)</f>
        <v>604</v>
      </c>
      <c r="Q456" s="42">
        <f t="shared" si="46"/>
        <v>805</v>
      </c>
      <c r="R456" s="42">
        <f t="shared" si="47"/>
        <v>201</v>
      </c>
    </row>
    <row r="457" spans="1:18">
      <c r="A457">
        <v>456</v>
      </c>
      <c r="B457" t="s">
        <v>515</v>
      </c>
      <c r="C457" t="s">
        <v>25</v>
      </c>
      <c r="D457" t="s">
        <v>26</v>
      </c>
      <c r="E457" s="41">
        <v>45666</v>
      </c>
      <c r="F457" s="41">
        <v>45673</v>
      </c>
      <c r="G457">
        <v>3</v>
      </c>
      <c r="H457" s="42">
        <v>319</v>
      </c>
      <c r="I457" t="s">
        <v>21</v>
      </c>
      <c r="J457" t="s">
        <v>22</v>
      </c>
      <c r="K457" t="s">
        <v>56</v>
      </c>
      <c r="L457" s="44" t="str">
        <f t="shared" si="42"/>
        <v>2025</v>
      </c>
      <c r="M457" s="44" t="str">
        <f t="shared" si="43"/>
        <v>Jan</v>
      </c>
      <c r="N457" s="44" t="str">
        <f t="shared" si="44"/>
        <v>Thu</v>
      </c>
      <c r="O457" s="44">
        <f t="shared" si="45"/>
        <v>7</v>
      </c>
      <c r="P457" s="44">
        <f>ROUND(G457*H457*VLOOKUP(D457,Table2[#All],2,FALSE),0)</f>
        <v>479</v>
      </c>
      <c r="Q457" s="42">
        <f t="shared" si="46"/>
        <v>957</v>
      </c>
      <c r="R457" s="42">
        <f t="shared" si="47"/>
        <v>478</v>
      </c>
    </row>
    <row r="458" spans="1:18">
      <c r="A458">
        <v>457</v>
      </c>
      <c r="B458" t="s">
        <v>516</v>
      </c>
      <c r="C458" t="s">
        <v>25</v>
      </c>
      <c r="D458" t="s">
        <v>54</v>
      </c>
      <c r="E458" s="41">
        <v>45779</v>
      </c>
      <c r="F458" s="41">
        <v>45789</v>
      </c>
      <c r="G458">
        <v>4</v>
      </c>
      <c r="H458" s="42">
        <v>872</v>
      </c>
      <c r="I458" t="s">
        <v>21</v>
      </c>
      <c r="J458" t="s">
        <v>38</v>
      </c>
      <c r="K458" t="s">
        <v>39</v>
      </c>
      <c r="L458" s="44" t="str">
        <f t="shared" si="42"/>
        <v>2025</v>
      </c>
      <c r="M458" s="44" t="str">
        <f t="shared" si="43"/>
        <v>May</v>
      </c>
      <c r="N458" s="44" t="str">
        <f t="shared" si="44"/>
        <v>Fri</v>
      </c>
      <c r="O458" s="44">
        <f t="shared" si="45"/>
        <v>10</v>
      </c>
      <c r="P458" s="44">
        <f>ROUND(G458*H458*VLOOKUP(D458,Table2[#All],2,FALSE),0)</f>
        <v>2093</v>
      </c>
      <c r="Q458" s="42">
        <f t="shared" si="46"/>
        <v>3488</v>
      </c>
      <c r="R458" s="42">
        <f t="shared" si="47"/>
        <v>1395</v>
      </c>
    </row>
    <row r="459" spans="1:18">
      <c r="A459">
        <v>458</v>
      </c>
      <c r="B459" t="s">
        <v>517</v>
      </c>
      <c r="C459" t="s">
        <v>33</v>
      </c>
      <c r="D459" t="s">
        <v>81</v>
      </c>
      <c r="E459" s="41">
        <v>45728</v>
      </c>
      <c r="F459" s="41">
        <v>45732</v>
      </c>
      <c r="G459">
        <v>3</v>
      </c>
      <c r="H459" s="42">
        <v>154</v>
      </c>
      <c r="I459" t="s">
        <v>37</v>
      </c>
      <c r="J459" t="s">
        <v>38</v>
      </c>
      <c r="K459" t="s">
        <v>39</v>
      </c>
      <c r="L459" s="44" t="str">
        <f t="shared" si="42"/>
        <v>2025</v>
      </c>
      <c r="M459" s="44" t="str">
        <f t="shared" si="43"/>
        <v>Mar</v>
      </c>
      <c r="N459" s="44" t="str">
        <f t="shared" si="44"/>
        <v>Wed</v>
      </c>
      <c r="O459" s="44">
        <f t="shared" si="45"/>
        <v>4</v>
      </c>
      <c r="P459" s="44">
        <f>ROUND(G459*H459*VLOOKUP(D459,Table2[#All],2,FALSE),0)</f>
        <v>254</v>
      </c>
      <c r="Q459" s="42">
        <f t="shared" si="46"/>
        <v>462</v>
      </c>
      <c r="R459" s="42">
        <f t="shared" si="47"/>
        <v>208</v>
      </c>
    </row>
    <row r="460" spans="1:18">
      <c r="A460">
        <v>459</v>
      </c>
      <c r="B460" t="s">
        <v>518</v>
      </c>
      <c r="C460" t="s">
        <v>19</v>
      </c>
      <c r="D460" t="s">
        <v>20</v>
      </c>
      <c r="E460" s="41">
        <v>45842</v>
      </c>
      <c r="F460" s="41">
        <v>45844</v>
      </c>
      <c r="G460">
        <v>10</v>
      </c>
      <c r="H460" s="42">
        <v>674</v>
      </c>
      <c r="I460" t="s">
        <v>37</v>
      </c>
      <c r="J460" t="s">
        <v>31</v>
      </c>
      <c r="K460" t="s">
        <v>27</v>
      </c>
      <c r="L460" s="44" t="str">
        <f t="shared" si="42"/>
        <v>2025</v>
      </c>
      <c r="M460" s="44" t="str">
        <f t="shared" si="43"/>
        <v>Jul</v>
      </c>
      <c r="N460" s="44" t="str">
        <f t="shared" si="44"/>
        <v>Fri</v>
      </c>
      <c r="O460" s="44">
        <f t="shared" si="45"/>
        <v>2</v>
      </c>
      <c r="P460" s="44">
        <f>ROUND(G460*H460*VLOOKUP(D460,Table2[#All],2,FALSE),0)</f>
        <v>5055</v>
      </c>
      <c r="Q460" s="42">
        <f t="shared" si="46"/>
        <v>6740</v>
      </c>
      <c r="R460" s="42">
        <f t="shared" si="47"/>
        <v>1685</v>
      </c>
    </row>
    <row r="461" spans="1:18">
      <c r="A461">
        <v>460</v>
      </c>
      <c r="B461" t="s">
        <v>519</v>
      </c>
      <c r="C461" t="s">
        <v>25</v>
      </c>
      <c r="D461" t="s">
        <v>26</v>
      </c>
      <c r="E461" s="41">
        <v>45925</v>
      </c>
      <c r="F461" s="41">
        <v>45930</v>
      </c>
      <c r="G461">
        <v>8</v>
      </c>
      <c r="H461" s="42">
        <v>203</v>
      </c>
      <c r="I461" t="s">
        <v>21</v>
      </c>
      <c r="J461" t="s">
        <v>59</v>
      </c>
      <c r="K461" t="s">
        <v>27</v>
      </c>
      <c r="L461" s="44" t="str">
        <f t="shared" si="42"/>
        <v>2025</v>
      </c>
      <c r="M461" s="44" t="str">
        <f t="shared" si="43"/>
        <v>Sep</v>
      </c>
      <c r="N461" s="44" t="str">
        <f t="shared" si="44"/>
        <v>Thu</v>
      </c>
      <c r="O461" s="44">
        <f t="shared" si="45"/>
        <v>5</v>
      </c>
      <c r="P461" s="44">
        <f>ROUND(G461*H461*VLOOKUP(D461,Table2[#All],2,FALSE),0)</f>
        <v>812</v>
      </c>
      <c r="Q461" s="42">
        <f t="shared" si="46"/>
        <v>1624</v>
      </c>
      <c r="R461" s="42">
        <f t="shared" si="47"/>
        <v>812</v>
      </c>
    </row>
    <row r="462" spans="1:18">
      <c r="A462">
        <v>461</v>
      </c>
      <c r="B462" t="s">
        <v>520</v>
      </c>
      <c r="C462" t="s">
        <v>41</v>
      </c>
      <c r="D462" t="s">
        <v>61</v>
      </c>
      <c r="E462" s="41">
        <v>45759</v>
      </c>
      <c r="F462" s="41">
        <v>45765</v>
      </c>
      <c r="G462">
        <v>5</v>
      </c>
      <c r="H462" s="42">
        <v>608</v>
      </c>
      <c r="I462" t="s">
        <v>37</v>
      </c>
      <c r="J462" t="s">
        <v>22</v>
      </c>
      <c r="K462" t="s">
        <v>56</v>
      </c>
      <c r="L462" s="44" t="str">
        <f t="shared" si="42"/>
        <v>2025</v>
      </c>
      <c r="M462" s="44" t="str">
        <f t="shared" si="43"/>
        <v>Apr</v>
      </c>
      <c r="N462" s="44" t="str">
        <f t="shared" si="44"/>
        <v>Sat</v>
      </c>
      <c r="O462" s="44">
        <f t="shared" si="45"/>
        <v>6</v>
      </c>
      <c r="P462" s="44">
        <f>ROUND(G462*H462*VLOOKUP(D462,Table2[#All],2,FALSE),0)</f>
        <v>2128</v>
      </c>
      <c r="Q462" s="42">
        <f t="shared" si="46"/>
        <v>3040</v>
      </c>
      <c r="R462" s="42">
        <f t="shared" si="47"/>
        <v>912</v>
      </c>
    </row>
    <row r="463" spans="1:18">
      <c r="A463">
        <v>462</v>
      </c>
      <c r="B463" t="s">
        <v>521</v>
      </c>
      <c r="C463" t="s">
        <v>41</v>
      </c>
      <c r="D463" t="s">
        <v>52</v>
      </c>
      <c r="E463" s="41">
        <v>45768</v>
      </c>
      <c r="F463" s="41">
        <v>45772</v>
      </c>
      <c r="G463">
        <v>5</v>
      </c>
      <c r="H463" s="42">
        <v>664</v>
      </c>
      <c r="I463" t="s">
        <v>37</v>
      </c>
      <c r="J463" t="s">
        <v>43</v>
      </c>
      <c r="K463" t="s">
        <v>27</v>
      </c>
      <c r="L463" s="44" t="str">
        <f t="shared" si="42"/>
        <v>2025</v>
      </c>
      <c r="M463" s="44" t="str">
        <f t="shared" si="43"/>
        <v>Apr</v>
      </c>
      <c r="N463" s="44" t="str">
        <f t="shared" si="44"/>
        <v>Mon</v>
      </c>
      <c r="O463" s="44">
        <f t="shared" si="45"/>
        <v>4</v>
      </c>
      <c r="P463" s="44">
        <f>ROUND(G463*H463*VLOOKUP(D463,Table2[#All],2,FALSE),0)</f>
        <v>2158</v>
      </c>
      <c r="Q463" s="42">
        <f t="shared" si="46"/>
        <v>3320</v>
      </c>
      <c r="R463" s="42">
        <f t="shared" si="47"/>
        <v>1162</v>
      </c>
    </row>
    <row r="464" spans="1:18">
      <c r="A464">
        <v>463</v>
      </c>
      <c r="B464" t="s">
        <v>522</v>
      </c>
      <c r="C464" t="s">
        <v>41</v>
      </c>
      <c r="D464" t="s">
        <v>52</v>
      </c>
      <c r="E464" s="41">
        <v>45802</v>
      </c>
      <c r="F464" s="41">
        <v>45814</v>
      </c>
      <c r="G464">
        <v>9</v>
      </c>
      <c r="H464" s="42">
        <v>164</v>
      </c>
      <c r="I464" t="s">
        <v>37</v>
      </c>
      <c r="J464" t="s">
        <v>59</v>
      </c>
      <c r="K464" t="s">
        <v>23</v>
      </c>
      <c r="L464" s="44" t="str">
        <f t="shared" si="42"/>
        <v>2025</v>
      </c>
      <c r="M464" s="44" t="str">
        <f t="shared" si="43"/>
        <v>May</v>
      </c>
      <c r="N464" s="44" t="str">
        <f t="shared" si="44"/>
        <v>Sun</v>
      </c>
      <c r="O464" s="44">
        <f t="shared" si="45"/>
        <v>12</v>
      </c>
      <c r="P464" s="44">
        <f>ROUND(G464*H464*VLOOKUP(D464,Table2[#All],2,FALSE),0)</f>
        <v>959</v>
      </c>
      <c r="Q464" s="42">
        <f t="shared" si="46"/>
        <v>1476</v>
      </c>
      <c r="R464" s="42">
        <f t="shared" si="47"/>
        <v>517</v>
      </c>
    </row>
    <row r="465" spans="1:18">
      <c r="A465">
        <v>464</v>
      </c>
      <c r="B465" t="s">
        <v>523</v>
      </c>
      <c r="C465" t="s">
        <v>29</v>
      </c>
      <c r="D465" t="s">
        <v>30</v>
      </c>
      <c r="E465" s="41">
        <v>45683</v>
      </c>
      <c r="F465" s="41">
        <v>45686</v>
      </c>
      <c r="G465">
        <v>4</v>
      </c>
      <c r="H465" s="42">
        <v>200</v>
      </c>
      <c r="I465" t="s">
        <v>21</v>
      </c>
      <c r="J465" t="s">
        <v>31</v>
      </c>
      <c r="K465" t="s">
        <v>56</v>
      </c>
      <c r="L465" s="44" t="str">
        <f t="shared" si="42"/>
        <v>2025</v>
      </c>
      <c r="M465" s="44" t="str">
        <f t="shared" si="43"/>
        <v>Jan</v>
      </c>
      <c r="N465" s="44" t="str">
        <f t="shared" si="44"/>
        <v>Sun</v>
      </c>
      <c r="O465" s="44">
        <f t="shared" si="45"/>
        <v>3</v>
      </c>
      <c r="P465" s="44">
        <f>ROUND(G465*H465*VLOOKUP(D465,Table2[#All],2,FALSE),0)</f>
        <v>600</v>
      </c>
      <c r="Q465" s="42">
        <f t="shared" si="46"/>
        <v>800</v>
      </c>
      <c r="R465" s="42">
        <f t="shared" si="47"/>
        <v>200</v>
      </c>
    </row>
    <row r="466" spans="1:18">
      <c r="A466">
        <v>465</v>
      </c>
      <c r="B466" t="s">
        <v>524</v>
      </c>
      <c r="C466" t="s">
        <v>33</v>
      </c>
      <c r="D466" t="s">
        <v>48</v>
      </c>
      <c r="E466" s="41">
        <v>45793</v>
      </c>
      <c r="F466" s="41">
        <v>45802</v>
      </c>
      <c r="G466">
        <v>4</v>
      </c>
      <c r="H466" s="42">
        <v>959</v>
      </c>
      <c r="I466" t="s">
        <v>21</v>
      </c>
      <c r="J466" t="s">
        <v>38</v>
      </c>
      <c r="K466" t="s">
        <v>39</v>
      </c>
      <c r="L466" s="44" t="str">
        <f t="shared" si="42"/>
        <v>2025</v>
      </c>
      <c r="M466" s="44" t="str">
        <f t="shared" si="43"/>
        <v>May</v>
      </c>
      <c r="N466" s="44" t="str">
        <f t="shared" si="44"/>
        <v>Fri</v>
      </c>
      <c r="O466" s="44">
        <f t="shared" si="45"/>
        <v>9</v>
      </c>
      <c r="P466" s="44">
        <f>ROUND(G466*H466*VLOOKUP(D466,Table2[#All],2,FALSE),0)</f>
        <v>1918</v>
      </c>
      <c r="Q466" s="42">
        <f t="shared" si="46"/>
        <v>3836</v>
      </c>
      <c r="R466" s="42">
        <f t="shared" si="47"/>
        <v>1918</v>
      </c>
    </row>
    <row r="467" spans="1:18">
      <c r="A467">
        <v>466</v>
      </c>
      <c r="B467" t="s">
        <v>525</v>
      </c>
      <c r="C467" t="s">
        <v>33</v>
      </c>
      <c r="D467" t="s">
        <v>48</v>
      </c>
      <c r="E467" s="41">
        <v>45942</v>
      </c>
      <c r="F467" s="41">
        <v>45945</v>
      </c>
      <c r="G467">
        <v>3</v>
      </c>
      <c r="H467" s="42">
        <v>960</v>
      </c>
      <c r="I467" t="s">
        <v>21</v>
      </c>
      <c r="J467" t="s">
        <v>59</v>
      </c>
      <c r="K467" t="s">
        <v>56</v>
      </c>
      <c r="L467" s="44" t="str">
        <f t="shared" si="42"/>
        <v>2025</v>
      </c>
      <c r="M467" s="44" t="str">
        <f t="shared" si="43"/>
        <v>Oct</v>
      </c>
      <c r="N467" s="44" t="str">
        <f t="shared" si="44"/>
        <v>Sun</v>
      </c>
      <c r="O467" s="44">
        <f t="shared" si="45"/>
        <v>3</v>
      </c>
      <c r="P467" s="44">
        <f>ROUND(G467*H467*VLOOKUP(D467,Table2[#All],2,FALSE),0)</f>
        <v>1440</v>
      </c>
      <c r="Q467" s="42">
        <f t="shared" si="46"/>
        <v>2880</v>
      </c>
      <c r="R467" s="42">
        <f t="shared" si="47"/>
        <v>1440</v>
      </c>
    </row>
    <row r="468" spans="1:18">
      <c r="A468">
        <v>467</v>
      </c>
      <c r="B468" t="s">
        <v>526</v>
      </c>
      <c r="C468" t="s">
        <v>33</v>
      </c>
      <c r="D468" t="s">
        <v>81</v>
      </c>
      <c r="E468" s="41">
        <v>45878</v>
      </c>
      <c r="F468" s="41">
        <v>45882</v>
      </c>
      <c r="G468">
        <v>1</v>
      </c>
      <c r="H468" s="42">
        <v>269</v>
      </c>
      <c r="I468" t="s">
        <v>21</v>
      </c>
      <c r="J468" t="s">
        <v>38</v>
      </c>
      <c r="K468" t="s">
        <v>23</v>
      </c>
      <c r="L468" s="44" t="str">
        <f t="shared" si="42"/>
        <v>2025</v>
      </c>
      <c r="M468" s="44" t="str">
        <f t="shared" si="43"/>
        <v>Aug</v>
      </c>
      <c r="N468" s="44" t="str">
        <f t="shared" si="44"/>
        <v>Sat</v>
      </c>
      <c r="O468" s="44">
        <f t="shared" si="45"/>
        <v>4</v>
      </c>
      <c r="P468" s="44">
        <f>ROUND(G468*H468*VLOOKUP(D468,Table2[#All],2,FALSE),0)</f>
        <v>148</v>
      </c>
      <c r="Q468" s="42">
        <f t="shared" si="46"/>
        <v>269</v>
      </c>
      <c r="R468" s="42">
        <f t="shared" si="47"/>
        <v>121</v>
      </c>
    </row>
    <row r="469" spans="1:18">
      <c r="A469">
        <v>468</v>
      </c>
      <c r="B469" t="s">
        <v>527</v>
      </c>
      <c r="C469" t="s">
        <v>19</v>
      </c>
      <c r="D469" t="s">
        <v>36</v>
      </c>
      <c r="E469" s="41">
        <v>45680</v>
      </c>
      <c r="F469" s="41">
        <v>45689</v>
      </c>
      <c r="G469">
        <v>9</v>
      </c>
      <c r="H469" s="42">
        <v>498</v>
      </c>
      <c r="I469" t="s">
        <v>21</v>
      </c>
      <c r="J469" t="s">
        <v>22</v>
      </c>
      <c r="K469" t="s">
        <v>56</v>
      </c>
      <c r="L469" s="44" t="str">
        <f t="shared" si="42"/>
        <v>2025</v>
      </c>
      <c r="M469" s="44" t="str">
        <f t="shared" si="43"/>
        <v>Jan</v>
      </c>
      <c r="N469" s="44" t="str">
        <f t="shared" si="44"/>
        <v>Thu</v>
      </c>
      <c r="O469" s="44">
        <f t="shared" si="45"/>
        <v>9</v>
      </c>
      <c r="P469" s="44">
        <f>ROUND(G469*H469*VLOOKUP(D469,Table2[#All],2,FALSE),0)</f>
        <v>2913</v>
      </c>
      <c r="Q469" s="42">
        <f t="shared" si="46"/>
        <v>4482</v>
      </c>
      <c r="R469" s="42">
        <f t="shared" si="47"/>
        <v>1569</v>
      </c>
    </row>
    <row r="470" spans="1:18">
      <c r="A470">
        <v>469</v>
      </c>
      <c r="B470" t="s">
        <v>528</v>
      </c>
      <c r="C470" t="s">
        <v>29</v>
      </c>
      <c r="D470" t="s">
        <v>94</v>
      </c>
      <c r="E470" s="41">
        <v>45736</v>
      </c>
      <c r="F470" s="41">
        <v>45743</v>
      </c>
      <c r="G470">
        <v>6</v>
      </c>
      <c r="H470" s="42">
        <v>662</v>
      </c>
      <c r="I470" t="s">
        <v>21</v>
      </c>
      <c r="J470" t="s">
        <v>38</v>
      </c>
      <c r="K470" t="s">
        <v>56</v>
      </c>
      <c r="L470" s="44" t="str">
        <f t="shared" si="42"/>
        <v>2025</v>
      </c>
      <c r="M470" s="44" t="str">
        <f t="shared" si="43"/>
        <v>Mar</v>
      </c>
      <c r="N470" s="44" t="str">
        <f t="shared" si="44"/>
        <v>Thu</v>
      </c>
      <c r="O470" s="44">
        <f t="shared" si="45"/>
        <v>7</v>
      </c>
      <c r="P470" s="44">
        <f>ROUND(G470*H470*VLOOKUP(D470,Table2[#All],2,FALSE),0)</f>
        <v>3178</v>
      </c>
      <c r="Q470" s="42">
        <f t="shared" si="46"/>
        <v>3972</v>
      </c>
      <c r="R470" s="42">
        <f t="shared" si="47"/>
        <v>794</v>
      </c>
    </row>
    <row r="471" spans="1:18">
      <c r="A471">
        <v>470</v>
      </c>
      <c r="B471" t="s">
        <v>529</v>
      </c>
      <c r="C471" t="s">
        <v>33</v>
      </c>
      <c r="D471" t="s">
        <v>48</v>
      </c>
      <c r="E471" s="41">
        <v>45681</v>
      </c>
      <c r="F471" s="41">
        <v>45691</v>
      </c>
      <c r="G471">
        <v>1</v>
      </c>
      <c r="H471" s="42">
        <v>909</v>
      </c>
      <c r="I471" t="s">
        <v>37</v>
      </c>
      <c r="J471" t="s">
        <v>43</v>
      </c>
      <c r="K471" t="s">
        <v>23</v>
      </c>
      <c r="L471" s="44" t="str">
        <f t="shared" si="42"/>
        <v>2025</v>
      </c>
      <c r="M471" s="44" t="str">
        <f t="shared" si="43"/>
        <v>Jan</v>
      </c>
      <c r="N471" s="44" t="str">
        <f t="shared" si="44"/>
        <v>Fri</v>
      </c>
      <c r="O471" s="44">
        <f t="shared" si="45"/>
        <v>10</v>
      </c>
      <c r="P471" s="44">
        <f>ROUND(G471*H471*VLOOKUP(D471,Table2[#All],2,FALSE),0)</f>
        <v>455</v>
      </c>
      <c r="Q471" s="42">
        <f t="shared" si="46"/>
        <v>909</v>
      </c>
      <c r="R471" s="42">
        <f t="shared" si="47"/>
        <v>454</v>
      </c>
    </row>
    <row r="472" spans="1:18">
      <c r="A472">
        <v>471</v>
      </c>
      <c r="B472" t="s">
        <v>530</v>
      </c>
      <c r="C472" t="s">
        <v>41</v>
      </c>
      <c r="D472" t="s">
        <v>42</v>
      </c>
      <c r="E472" s="41">
        <v>46012</v>
      </c>
      <c r="F472" s="41">
        <v>46015</v>
      </c>
      <c r="G472">
        <v>8</v>
      </c>
      <c r="H472" s="42">
        <v>189</v>
      </c>
      <c r="I472" t="s">
        <v>21</v>
      </c>
      <c r="J472" t="s">
        <v>22</v>
      </c>
      <c r="K472" t="s">
        <v>39</v>
      </c>
      <c r="L472" s="44" t="str">
        <f t="shared" si="42"/>
        <v>2025</v>
      </c>
      <c r="M472" s="44" t="str">
        <f t="shared" si="43"/>
        <v>Dec</v>
      </c>
      <c r="N472" s="44" t="str">
        <f t="shared" si="44"/>
        <v>Sun</v>
      </c>
      <c r="O472" s="44">
        <f t="shared" si="45"/>
        <v>3</v>
      </c>
      <c r="P472" s="44">
        <f>ROUND(G472*H472*VLOOKUP(D472,Table2[#All],2,FALSE),0)</f>
        <v>1134</v>
      </c>
      <c r="Q472" s="42">
        <f t="shared" si="46"/>
        <v>1512</v>
      </c>
      <c r="R472" s="42">
        <f t="shared" si="47"/>
        <v>378</v>
      </c>
    </row>
    <row r="473" spans="1:18">
      <c r="A473">
        <v>472</v>
      </c>
      <c r="B473" t="s">
        <v>531</v>
      </c>
      <c r="C473" t="s">
        <v>33</v>
      </c>
      <c r="D473" t="s">
        <v>34</v>
      </c>
      <c r="E473" s="41">
        <v>45770</v>
      </c>
      <c r="F473" s="41">
        <v>45779</v>
      </c>
      <c r="G473">
        <v>4</v>
      </c>
      <c r="H473" s="42">
        <v>689</v>
      </c>
      <c r="I473" t="s">
        <v>37</v>
      </c>
      <c r="J473" t="s">
        <v>31</v>
      </c>
      <c r="K473" t="s">
        <v>27</v>
      </c>
      <c r="L473" s="44" t="str">
        <f t="shared" si="42"/>
        <v>2025</v>
      </c>
      <c r="M473" s="44" t="str">
        <f t="shared" si="43"/>
        <v>Apr</v>
      </c>
      <c r="N473" s="44" t="str">
        <f t="shared" si="44"/>
        <v>Wed</v>
      </c>
      <c r="O473" s="44">
        <f t="shared" si="45"/>
        <v>9</v>
      </c>
      <c r="P473" s="44">
        <f>ROUND(G473*H473*VLOOKUP(D473,Table2[#All],2,FALSE),0)</f>
        <v>1516</v>
      </c>
      <c r="Q473" s="42">
        <f t="shared" si="46"/>
        <v>2756</v>
      </c>
      <c r="R473" s="42">
        <f t="shared" si="47"/>
        <v>1240</v>
      </c>
    </row>
    <row r="474" spans="1:18">
      <c r="A474">
        <v>473</v>
      </c>
      <c r="B474" t="s">
        <v>532</v>
      </c>
      <c r="C474" t="s">
        <v>25</v>
      </c>
      <c r="D474" t="s">
        <v>54</v>
      </c>
      <c r="E474" s="41">
        <v>45921</v>
      </c>
      <c r="F474" s="41">
        <v>45928</v>
      </c>
      <c r="G474">
        <v>9</v>
      </c>
      <c r="H474" s="42">
        <v>485</v>
      </c>
      <c r="I474" t="s">
        <v>37</v>
      </c>
      <c r="J474" t="s">
        <v>38</v>
      </c>
      <c r="K474" t="s">
        <v>39</v>
      </c>
      <c r="L474" s="44" t="str">
        <f t="shared" si="42"/>
        <v>2025</v>
      </c>
      <c r="M474" s="44" t="str">
        <f t="shared" si="43"/>
        <v>Sep</v>
      </c>
      <c r="N474" s="44" t="str">
        <f t="shared" si="44"/>
        <v>Sun</v>
      </c>
      <c r="O474" s="44">
        <f t="shared" si="45"/>
        <v>7</v>
      </c>
      <c r="P474" s="44">
        <f>ROUND(G474*H474*VLOOKUP(D474,Table2[#All],2,FALSE),0)</f>
        <v>2619</v>
      </c>
      <c r="Q474" s="42">
        <f t="shared" si="46"/>
        <v>4365</v>
      </c>
      <c r="R474" s="42">
        <f t="shared" si="47"/>
        <v>1746</v>
      </c>
    </row>
    <row r="475" spans="1:18">
      <c r="A475">
        <v>474</v>
      </c>
      <c r="B475" t="s">
        <v>533</v>
      </c>
      <c r="C475" t="s">
        <v>33</v>
      </c>
      <c r="D475" t="s">
        <v>34</v>
      </c>
      <c r="E475" s="41">
        <v>45909</v>
      </c>
      <c r="F475" s="41">
        <v>45911</v>
      </c>
      <c r="G475">
        <v>2</v>
      </c>
      <c r="H475" s="42">
        <v>31</v>
      </c>
      <c r="I475" t="s">
        <v>37</v>
      </c>
      <c r="J475" t="s">
        <v>59</v>
      </c>
      <c r="K475" t="s">
        <v>23</v>
      </c>
      <c r="L475" s="44" t="str">
        <f t="shared" si="42"/>
        <v>2025</v>
      </c>
      <c r="M475" s="44" t="str">
        <f t="shared" si="43"/>
        <v>Sep</v>
      </c>
      <c r="N475" s="44" t="str">
        <f t="shared" si="44"/>
        <v>Tue</v>
      </c>
      <c r="O475" s="44">
        <f t="shared" si="45"/>
        <v>2</v>
      </c>
      <c r="P475" s="44">
        <f>ROUND(G475*H475*VLOOKUP(D475,Table2[#All],2,FALSE),0)</f>
        <v>34</v>
      </c>
      <c r="Q475" s="42">
        <f t="shared" si="46"/>
        <v>62</v>
      </c>
      <c r="R475" s="42">
        <f t="shared" si="47"/>
        <v>28</v>
      </c>
    </row>
    <row r="476" spans="1:18">
      <c r="A476">
        <v>475</v>
      </c>
      <c r="B476" t="s">
        <v>534</v>
      </c>
      <c r="C476" t="s">
        <v>25</v>
      </c>
      <c r="D476" t="s">
        <v>67</v>
      </c>
      <c r="E476" s="41">
        <v>45912</v>
      </c>
      <c r="F476" s="41">
        <v>45914</v>
      </c>
      <c r="G476">
        <v>6</v>
      </c>
      <c r="H476" s="42">
        <v>806</v>
      </c>
      <c r="I476" t="s">
        <v>21</v>
      </c>
      <c r="J476" t="s">
        <v>43</v>
      </c>
      <c r="K476" t="s">
        <v>23</v>
      </c>
      <c r="L476" s="44" t="str">
        <f t="shared" si="42"/>
        <v>2025</v>
      </c>
      <c r="M476" s="44" t="str">
        <f t="shared" si="43"/>
        <v>Sep</v>
      </c>
      <c r="N476" s="44" t="str">
        <f t="shared" si="44"/>
        <v>Fri</v>
      </c>
      <c r="O476" s="44">
        <f t="shared" si="45"/>
        <v>2</v>
      </c>
      <c r="P476" s="44">
        <f>ROUND(G476*H476*VLOOKUP(D476,Table2[#All],2,FALSE),0)</f>
        <v>2660</v>
      </c>
      <c r="Q476" s="42">
        <f t="shared" si="46"/>
        <v>4836</v>
      </c>
      <c r="R476" s="42">
        <f t="shared" si="47"/>
        <v>2176</v>
      </c>
    </row>
    <row r="477" spans="1:18">
      <c r="A477">
        <v>476</v>
      </c>
      <c r="B477" t="s">
        <v>535</v>
      </c>
      <c r="C477" t="s">
        <v>41</v>
      </c>
      <c r="D477" t="s">
        <v>52</v>
      </c>
      <c r="E477" s="41">
        <v>45938</v>
      </c>
      <c r="F477" s="41">
        <v>45940</v>
      </c>
      <c r="G477">
        <v>5</v>
      </c>
      <c r="H477" s="42">
        <v>720</v>
      </c>
      <c r="I477" t="s">
        <v>21</v>
      </c>
      <c r="J477" t="s">
        <v>22</v>
      </c>
      <c r="K477" t="s">
        <v>39</v>
      </c>
      <c r="L477" s="44" t="str">
        <f t="shared" si="42"/>
        <v>2025</v>
      </c>
      <c r="M477" s="44" t="str">
        <f t="shared" si="43"/>
        <v>Oct</v>
      </c>
      <c r="N477" s="44" t="str">
        <f t="shared" si="44"/>
        <v>Wed</v>
      </c>
      <c r="O477" s="44">
        <f t="shared" si="45"/>
        <v>2</v>
      </c>
      <c r="P477" s="44">
        <f>ROUND(G477*H477*VLOOKUP(D477,Table2[#All],2,FALSE),0)</f>
        <v>2340</v>
      </c>
      <c r="Q477" s="42">
        <f t="shared" si="46"/>
        <v>3600</v>
      </c>
      <c r="R477" s="42">
        <f t="shared" si="47"/>
        <v>1260</v>
      </c>
    </row>
    <row r="478" spans="1:18">
      <c r="A478">
        <v>477</v>
      </c>
      <c r="B478" t="s">
        <v>536</v>
      </c>
      <c r="C478" t="s">
        <v>41</v>
      </c>
      <c r="D478" t="s">
        <v>52</v>
      </c>
      <c r="E478" s="41">
        <v>45855</v>
      </c>
      <c r="F478" s="41">
        <v>45861</v>
      </c>
      <c r="G478">
        <v>2</v>
      </c>
      <c r="H478" s="42">
        <v>420</v>
      </c>
      <c r="I478" t="s">
        <v>21</v>
      </c>
      <c r="J478" t="s">
        <v>31</v>
      </c>
      <c r="K478" t="s">
        <v>56</v>
      </c>
      <c r="L478" s="44" t="str">
        <f t="shared" si="42"/>
        <v>2025</v>
      </c>
      <c r="M478" s="44" t="str">
        <f t="shared" si="43"/>
        <v>Jul</v>
      </c>
      <c r="N478" s="44" t="str">
        <f t="shared" si="44"/>
        <v>Thu</v>
      </c>
      <c r="O478" s="44">
        <f t="shared" si="45"/>
        <v>6</v>
      </c>
      <c r="P478" s="44">
        <f>ROUND(G478*H478*VLOOKUP(D478,Table2[#All],2,FALSE),0)</f>
        <v>546</v>
      </c>
      <c r="Q478" s="42">
        <f t="shared" si="46"/>
        <v>840</v>
      </c>
      <c r="R478" s="42">
        <f t="shared" si="47"/>
        <v>294</v>
      </c>
    </row>
    <row r="479" spans="1:18">
      <c r="A479">
        <v>478</v>
      </c>
      <c r="B479" t="s">
        <v>537</v>
      </c>
      <c r="C479" t="s">
        <v>33</v>
      </c>
      <c r="D479" t="s">
        <v>81</v>
      </c>
      <c r="E479" s="41">
        <v>46007</v>
      </c>
      <c r="F479" s="41">
        <v>46017</v>
      </c>
      <c r="G479">
        <v>3</v>
      </c>
      <c r="H479" s="42">
        <v>10</v>
      </c>
      <c r="I479" t="s">
        <v>21</v>
      </c>
      <c r="J479" t="s">
        <v>43</v>
      </c>
      <c r="K479" t="s">
        <v>56</v>
      </c>
      <c r="L479" s="44" t="str">
        <f t="shared" si="42"/>
        <v>2025</v>
      </c>
      <c r="M479" s="44" t="str">
        <f t="shared" si="43"/>
        <v>Dec</v>
      </c>
      <c r="N479" s="44" t="str">
        <f t="shared" si="44"/>
        <v>Tue</v>
      </c>
      <c r="O479" s="44">
        <f t="shared" si="45"/>
        <v>10</v>
      </c>
      <c r="P479" s="44">
        <f>ROUND(G479*H479*VLOOKUP(D479,Table2[#All],2,FALSE),0)</f>
        <v>17</v>
      </c>
      <c r="Q479" s="42">
        <f t="shared" si="46"/>
        <v>30</v>
      </c>
      <c r="R479" s="42">
        <f t="shared" si="47"/>
        <v>13</v>
      </c>
    </row>
    <row r="480" spans="1:18">
      <c r="A480">
        <v>479</v>
      </c>
      <c r="B480" t="s">
        <v>538</v>
      </c>
      <c r="C480" t="s">
        <v>25</v>
      </c>
      <c r="D480" t="s">
        <v>26</v>
      </c>
      <c r="E480" s="41">
        <v>45953</v>
      </c>
      <c r="F480" s="41">
        <v>45963</v>
      </c>
      <c r="G480">
        <v>1</v>
      </c>
      <c r="H480" s="42">
        <v>950</v>
      </c>
      <c r="I480" t="s">
        <v>21</v>
      </c>
      <c r="J480" t="s">
        <v>31</v>
      </c>
      <c r="K480" t="s">
        <v>27</v>
      </c>
      <c r="L480" s="44" t="str">
        <f t="shared" si="42"/>
        <v>2025</v>
      </c>
      <c r="M480" s="44" t="str">
        <f t="shared" si="43"/>
        <v>Oct</v>
      </c>
      <c r="N480" s="44" t="str">
        <f t="shared" si="44"/>
        <v>Thu</v>
      </c>
      <c r="O480" s="44">
        <f t="shared" si="45"/>
        <v>10</v>
      </c>
      <c r="P480" s="44">
        <f>ROUND(G480*H480*VLOOKUP(D480,Table2[#All],2,FALSE),0)</f>
        <v>475</v>
      </c>
      <c r="Q480" s="42">
        <f t="shared" si="46"/>
        <v>950</v>
      </c>
      <c r="R480" s="42">
        <f t="shared" si="47"/>
        <v>475</v>
      </c>
    </row>
    <row r="481" spans="1:18">
      <c r="A481">
        <v>480</v>
      </c>
      <c r="B481" t="s">
        <v>539</v>
      </c>
      <c r="C481" t="s">
        <v>29</v>
      </c>
      <c r="D481" t="s">
        <v>50</v>
      </c>
      <c r="E481" s="41">
        <v>45716</v>
      </c>
      <c r="F481" s="41">
        <v>45722</v>
      </c>
      <c r="G481">
        <v>7</v>
      </c>
      <c r="H481" s="42">
        <v>996</v>
      </c>
      <c r="I481" t="s">
        <v>21</v>
      </c>
      <c r="J481" t="s">
        <v>59</v>
      </c>
      <c r="K481" t="s">
        <v>23</v>
      </c>
      <c r="L481" s="44" t="str">
        <f t="shared" si="42"/>
        <v>2025</v>
      </c>
      <c r="M481" s="44" t="str">
        <f t="shared" si="43"/>
        <v>Feb</v>
      </c>
      <c r="N481" s="44" t="str">
        <f t="shared" si="44"/>
        <v>Fri</v>
      </c>
      <c r="O481" s="44">
        <f t="shared" si="45"/>
        <v>6</v>
      </c>
      <c r="P481" s="44">
        <f>ROUND(G481*H481*VLOOKUP(D481,Table2[#All],2,FALSE),0)</f>
        <v>4532</v>
      </c>
      <c r="Q481" s="42">
        <f t="shared" si="46"/>
        <v>6972</v>
      </c>
      <c r="R481" s="42">
        <f t="shared" si="47"/>
        <v>2440</v>
      </c>
    </row>
    <row r="482" spans="1:18">
      <c r="A482">
        <v>481</v>
      </c>
      <c r="B482" t="s">
        <v>540</v>
      </c>
      <c r="C482" t="s">
        <v>25</v>
      </c>
      <c r="D482" t="s">
        <v>67</v>
      </c>
      <c r="E482" s="41">
        <v>45689</v>
      </c>
      <c r="F482" s="41">
        <v>45693</v>
      </c>
      <c r="G482">
        <v>4</v>
      </c>
      <c r="H482" s="42">
        <v>439</v>
      </c>
      <c r="I482" t="s">
        <v>21</v>
      </c>
      <c r="J482" t="s">
        <v>38</v>
      </c>
      <c r="K482" t="s">
        <v>39</v>
      </c>
      <c r="L482" s="44" t="str">
        <f t="shared" si="42"/>
        <v>2025</v>
      </c>
      <c r="M482" s="44" t="str">
        <f t="shared" si="43"/>
        <v>Feb</v>
      </c>
      <c r="N482" s="44" t="str">
        <f t="shared" si="44"/>
        <v>Sat</v>
      </c>
      <c r="O482" s="44">
        <f t="shared" si="45"/>
        <v>4</v>
      </c>
      <c r="P482" s="44">
        <f>ROUND(G482*H482*VLOOKUP(D482,Table2[#All],2,FALSE),0)</f>
        <v>966</v>
      </c>
      <c r="Q482" s="42">
        <f t="shared" si="46"/>
        <v>1756</v>
      </c>
      <c r="R482" s="42">
        <f t="shared" si="47"/>
        <v>790</v>
      </c>
    </row>
    <row r="483" spans="1:18">
      <c r="A483">
        <v>482</v>
      </c>
      <c r="B483" t="s">
        <v>541</v>
      </c>
      <c r="C483" t="s">
        <v>25</v>
      </c>
      <c r="D483" t="s">
        <v>67</v>
      </c>
      <c r="E483" s="41">
        <v>45660</v>
      </c>
      <c r="F483" s="41">
        <v>45667</v>
      </c>
      <c r="G483">
        <v>9</v>
      </c>
      <c r="H483" s="42">
        <v>727</v>
      </c>
      <c r="I483" t="s">
        <v>21</v>
      </c>
      <c r="J483" t="s">
        <v>22</v>
      </c>
      <c r="K483" t="s">
        <v>23</v>
      </c>
      <c r="L483" s="44" t="str">
        <f t="shared" si="42"/>
        <v>2025</v>
      </c>
      <c r="M483" s="44" t="str">
        <f t="shared" si="43"/>
        <v>Jan</v>
      </c>
      <c r="N483" s="44" t="str">
        <f t="shared" si="44"/>
        <v>Fri</v>
      </c>
      <c r="O483" s="44">
        <f t="shared" si="45"/>
        <v>7</v>
      </c>
      <c r="P483" s="44">
        <f>ROUND(G483*H483*VLOOKUP(D483,Table2[#All],2,FALSE),0)</f>
        <v>3599</v>
      </c>
      <c r="Q483" s="42">
        <f t="shared" si="46"/>
        <v>6543</v>
      </c>
      <c r="R483" s="42">
        <f t="shared" si="47"/>
        <v>2944</v>
      </c>
    </row>
    <row r="484" spans="1:18">
      <c r="A484">
        <v>483</v>
      </c>
      <c r="B484" t="s">
        <v>542</v>
      </c>
      <c r="C484" t="s">
        <v>19</v>
      </c>
      <c r="D484" t="s">
        <v>36</v>
      </c>
      <c r="E484" s="41">
        <v>45704</v>
      </c>
      <c r="F484" s="41">
        <v>45708</v>
      </c>
      <c r="G484">
        <v>5</v>
      </c>
      <c r="H484" s="42">
        <v>314</v>
      </c>
      <c r="I484" t="s">
        <v>21</v>
      </c>
      <c r="J484" t="s">
        <v>43</v>
      </c>
      <c r="K484" t="s">
        <v>39</v>
      </c>
      <c r="L484" s="44" t="str">
        <f t="shared" si="42"/>
        <v>2025</v>
      </c>
      <c r="M484" s="44" t="str">
        <f t="shared" si="43"/>
        <v>Feb</v>
      </c>
      <c r="N484" s="44" t="str">
        <f t="shared" si="44"/>
        <v>Sun</v>
      </c>
      <c r="O484" s="44">
        <f t="shared" si="45"/>
        <v>4</v>
      </c>
      <c r="P484" s="44">
        <f>ROUND(G484*H484*VLOOKUP(D484,Table2[#All],2,FALSE),0)</f>
        <v>1021</v>
      </c>
      <c r="Q484" s="42">
        <f t="shared" si="46"/>
        <v>1570</v>
      </c>
      <c r="R484" s="42">
        <f t="shared" si="47"/>
        <v>549</v>
      </c>
    </row>
    <row r="485" spans="1:18">
      <c r="A485">
        <v>484</v>
      </c>
      <c r="B485" t="s">
        <v>543</v>
      </c>
      <c r="C485" t="s">
        <v>41</v>
      </c>
      <c r="D485" t="s">
        <v>87</v>
      </c>
      <c r="E485" s="41">
        <v>45920</v>
      </c>
      <c r="F485" s="41">
        <v>45924</v>
      </c>
      <c r="G485">
        <v>8</v>
      </c>
      <c r="H485" s="42">
        <v>419</v>
      </c>
      <c r="I485" t="s">
        <v>37</v>
      </c>
      <c r="J485" t="s">
        <v>22</v>
      </c>
      <c r="K485" t="s">
        <v>56</v>
      </c>
      <c r="L485" s="44" t="str">
        <f t="shared" si="42"/>
        <v>2025</v>
      </c>
      <c r="M485" s="44" t="str">
        <f t="shared" si="43"/>
        <v>Sep</v>
      </c>
      <c r="N485" s="44" t="str">
        <f t="shared" si="44"/>
        <v>Sat</v>
      </c>
      <c r="O485" s="44">
        <f t="shared" si="45"/>
        <v>4</v>
      </c>
      <c r="P485" s="44">
        <f>ROUND(G485*H485*VLOOKUP(D485,Table2[#All],2,FALSE),0)</f>
        <v>2514</v>
      </c>
      <c r="Q485" s="42">
        <f t="shared" si="46"/>
        <v>3352</v>
      </c>
      <c r="R485" s="42">
        <f t="shared" si="47"/>
        <v>838</v>
      </c>
    </row>
    <row r="486" spans="1:18">
      <c r="A486">
        <v>485</v>
      </c>
      <c r="B486" t="s">
        <v>49</v>
      </c>
      <c r="C486" t="s">
        <v>25</v>
      </c>
      <c r="D486" t="s">
        <v>54</v>
      </c>
      <c r="E486" s="41">
        <v>45987</v>
      </c>
      <c r="F486" s="41">
        <v>45996</v>
      </c>
      <c r="G486">
        <v>5</v>
      </c>
      <c r="H486" s="42">
        <v>900</v>
      </c>
      <c r="I486" t="s">
        <v>37</v>
      </c>
      <c r="J486" t="s">
        <v>31</v>
      </c>
      <c r="K486" t="s">
        <v>56</v>
      </c>
      <c r="L486" s="44" t="str">
        <f t="shared" si="42"/>
        <v>2025</v>
      </c>
      <c r="M486" s="44" t="str">
        <f t="shared" si="43"/>
        <v>Nov</v>
      </c>
      <c r="N486" s="44" t="str">
        <f t="shared" si="44"/>
        <v>Wed</v>
      </c>
      <c r="O486" s="44">
        <f t="shared" si="45"/>
        <v>9</v>
      </c>
      <c r="P486" s="44">
        <f>ROUND(G486*H486*VLOOKUP(D486,Table2[#All],2,FALSE),0)</f>
        <v>2700</v>
      </c>
      <c r="Q486" s="42">
        <f t="shared" si="46"/>
        <v>4500</v>
      </c>
      <c r="R486" s="42">
        <f t="shared" si="47"/>
        <v>1800</v>
      </c>
    </row>
    <row r="487" spans="1:18">
      <c r="A487">
        <v>486</v>
      </c>
      <c r="B487" t="s">
        <v>51</v>
      </c>
      <c r="C487" t="s">
        <v>33</v>
      </c>
      <c r="D487" t="s">
        <v>34</v>
      </c>
      <c r="E487" s="41">
        <v>45988</v>
      </c>
      <c r="F487" s="41">
        <v>45994</v>
      </c>
      <c r="G487">
        <v>7</v>
      </c>
      <c r="H487" s="42">
        <v>444</v>
      </c>
      <c r="I487" t="s">
        <v>37</v>
      </c>
      <c r="J487" t="s">
        <v>31</v>
      </c>
      <c r="K487" t="s">
        <v>56</v>
      </c>
      <c r="L487" s="44" t="str">
        <f t="shared" si="42"/>
        <v>2025</v>
      </c>
      <c r="M487" s="44" t="str">
        <f t="shared" si="43"/>
        <v>Nov</v>
      </c>
      <c r="N487" s="44" t="str">
        <f t="shared" si="44"/>
        <v>Thu</v>
      </c>
      <c r="O487" s="44">
        <f t="shared" si="45"/>
        <v>6</v>
      </c>
      <c r="P487" s="44">
        <f>ROUND(G487*H487*VLOOKUP(D487,Table2[#All],2,FALSE),0)</f>
        <v>1709</v>
      </c>
      <c r="Q487" s="42">
        <f t="shared" si="46"/>
        <v>3108</v>
      </c>
      <c r="R487" s="42">
        <f t="shared" si="47"/>
        <v>1399</v>
      </c>
    </row>
    <row r="488" spans="1:18">
      <c r="A488">
        <v>487</v>
      </c>
      <c r="B488" t="s">
        <v>53</v>
      </c>
      <c r="C488" t="s">
        <v>33</v>
      </c>
      <c r="D488" t="s">
        <v>34</v>
      </c>
      <c r="E488" s="41">
        <v>45814</v>
      </c>
      <c r="F488" s="41">
        <v>45817</v>
      </c>
      <c r="G488">
        <v>5</v>
      </c>
      <c r="H488" s="42">
        <v>615</v>
      </c>
      <c r="I488" t="s">
        <v>37</v>
      </c>
      <c r="J488" t="s">
        <v>31</v>
      </c>
      <c r="K488" t="s">
        <v>23</v>
      </c>
      <c r="L488" s="44" t="str">
        <f t="shared" si="42"/>
        <v>2025</v>
      </c>
      <c r="M488" s="44" t="str">
        <f t="shared" si="43"/>
        <v>Jun</v>
      </c>
      <c r="N488" s="44" t="str">
        <f t="shared" si="44"/>
        <v>Fri</v>
      </c>
      <c r="O488" s="44">
        <f t="shared" si="45"/>
        <v>3</v>
      </c>
      <c r="P488" s="44">
        <f>ROUND(G488*H488*VLOOKUP(D488,Table2[#All],2,FALSE),0)</f>
        <v>1691</v>
      </c>
      <c r="Q488" s="42">
        <f t="shared" si="46"/>
        <v>3075</v>
      </c>
      <c r="R488" s="42">
        <f t="shared" si="47"/>
        <v>1384</v>
      </c>
    </row>
    <row r="489" spans="1:18">
      <c r="A489">
        <v>488</v>
      </c>
      <c r="B489" t="s">
        <v>55</v>
      </c>
      <c r="C489" t="s">
        <v>25</v>
      </c>
      <c r="D489" t="s">
        <v>75</v>
      </c>
      <c r="E489" s="41">
        <v>46006</v>
      </c>
      <c r="F489" s="41">
        <v>46007</v>
      </c>
      <c r="G489">
        <v>7</v>
      </c>
      <c r="H489" s="42">
        <v>595</v>
      </c>
      <c r="I489" t="s">
        <v>21</v>
      </c>
      <c r="J489" t="s">
        <v>22</v>
      </c>
      <c r="K489" t="s">
        <v>27</v>
      </c>
      <c r="L489" s="44" t="str">
        <f t="shared" si="42"/>
        <v>2025</v>
      </c>
      <c r="M489" s="44" t="str">
        <f t="shared" si="43"/>
        <v>Dec</v>
      </c>
      <c r="N489" s="44" t="str">
        <f t="shared" si="44"/>
        <v>Mon</v>
      </c>
      <c r="O489" s="44">
        <f t="shared" si="45"/>
        <v>1</v>
      </c>
      <c r="P489" s="44">
        <f>ROUND(G489*H489*VLOOKUP(D489,Table2[#All],2,FALSE),0)</f>
        <v>2083</v>
      </c>
      <c r="Q489" s="42">
        <f t="shared" si="46"/>
        <v>4165</v>
      </c>
      <c r="R489" s="42">
        <f t="shared" si="47"/>
        <v>2082</v>
      </c>
    </row>
    <row r="490" spans="1:18">
      <c r="A490">
        <v>489</v>
      </c>
      <c r="B490" t="s">
        <v>57</v>
      </c>
      <c r="C490" t="s">
        <v>41</v>
      </c>
      <c r="D490" t="s">
        <v>61</v>
      </c>
      <c r="E490" s="41">
        <v>45660</v>
      </c>
      <c r="F490" s="41">
        <v>45669</v>
      </c>
      <c r="G490">
        <v>1</v>
      </c>
      <c r="H490" s="42">
        <v>669</v>
      </c>
      <c r="I490" t="s">
        <v>21</v>
      </c>
      <c r="J490" t="s">
        <v>22</v>
      </c>
      <c r="K490" t="s">
        <v>27</v>
      </c>
      <c r="L490" s="44" t="str">
        <f t="shared" si="42"/>
        <v>2025</v>
      </c>
      <c r="M490" s="44" t="str">
        <f t="shared" si="43"/>
        <v>Jan</v>
      </c>
      <c r="N490" s="44" t="str">
        <f t="shared" si="44"/>
        <v>Fri</v>
      </c>
      <c r="O490" s="44">
        <f t="shared" si="45"/>
        <v>9</v>
      </c>
      <c r="P490" s="44">
        <f>ROUND(G490*H490*VLOOKUP(D490,Table2[#All],2,FALSE),0)</f>
        <v>468</v>
      </c>
      <c r="Q490" s="42">
        <f t="shared" si="46"/>
        <v>669</v>
      </c>
      <c r="R490" s="42">
        <f t="shared" si="47"/>
        <v>201</v>
      </c>
    </row>
    <row r="491" spans="1:18">
      <c r="A491">
        <v>490</v>
      </c>
      <c r="B491" t="s">
        <v>58</v>
      </c>
      <c r="C491" t="s">
        <v>29</v>
      </c>
      <c r="D491" t="s">
        <v>50</v>
      </c>
      <c r="E491" s="41">
        <v>45879</v>
      </c>
      <c r="F491" s="41">
        <v>45882</v>
      </c>
      <c r="G491">
        <v>9</v>
      </c>
      <c r="H491" s="42">
        <v>967</v>
      </c>
      <c r="I491" t="s">
        <v>21</v>
      </c>
      <c r="J491" t="s">
        <v>43</v>
      </c>
      <c r="K491" t="s">
        <v>27</v>
      </c>
      <c r="L491" s="44" t="str">
        <f t="shared" si="42"/>
        <v>2025</v>
      </c>
      <c r="M491" s="44" t="str">
        <f t="shared" si="43"/>
        <v>Aug</v>
      </c>
      <c r="N491" s="44" t="str">
        <f t="shared" si="44"/>
        <v>Sun</v>
      </c>
      <c r="O491" s="44">
        <f t="shared" si="45"/>
        <v>3</v>
      </c>
      <c r="P491" s="44">
        <f>ROUND(G491*H491*VLOOKUP(D491,Table2[#All],2,FALSE),0)</f>
        <v>5657</v>
      </c>
      <c r="Q491" s="42">
        <f t="shared" si="46"/>
        <v>8703</v>
      </c>
      <c r="R491" s="42">
        <f t="shared" si="47"/>
        <v>3046</v>
      </c>
    </row>
    <row r="492" spans="1:18">
      <c r="A492">
        <v>491</v>
      </c>
      <c r="B492" t="s">
        <v>60</v>
      </c>
      <c r="C492" t="s">
        <v>19</v>
      </c>
      <c r="D492" t="s">
        <v>20</v>
      </c>
      <c r="E492" s="41">
        <v>45759</v>
      </c>
      <c r="F492" s="41">
        <v>45765</v>
      </c>
      <c r="G492">
        <v>5</v>
      </c>
      <c r="H492" s="42">
        <v>874</v>
      </c>
      <c r="I492" t="s">
        <v>21</v>
      </c>
      <c r="J492" t="s">
        <v>43</v>
      </c>
      <c r="K492" t="s">
        <v>56</v>
      </c>
      <c r="L492" s="44" t="str">
        <f t="shared" si="42"/>
        <v>2025</v>
      </c>
      <c r="M492" s="44" t="str">
        <f t="shared" si="43"/>
        <v>Apr</v>
      </c>
      <c r="N492" s="44" t="str">
        <f t="shared" si="44"/>
        <v>Sat</v>
      </c>
      <c r="O492" s="44">
        <f t="shared" si="45"/>
        <v>6</v>
      </c>
      <c r="P492" s="44">
        <f>ROUND(G492*H492*VLOOKUP(D492,Table2[#All],2,FALSE),0)</f>
        <v>3278</v>
      </c>
      <c r="Q492" s="42">
        <f t="shared" si="46"/>
        <v>4370</v>
      </c>
      <c r="R492" s="42">
        <f t="shared" si="47"/>
        <v>1092</v>
      </c>
    </row>
    <row r="493" spans="1:18">
      <c r="A493">
        <v>492</v>
      </c>
      <c r="B493" t="s">
        <v>62</v>
      </c>
      <c r="C493" t="s">
        <v>33</v>
      </c>
      <c r="D493" t="s">
        <v>48</v>
      </c>
      <c r="E493" s="41">
        <v>45948</v>
      </c>
      <c r="F493" s="41">
        <v>45955</v>
      </c>
      <c r="G493">
        <v>6</v>
      </c>
      <c r="H493" s="42">
        <v>124</v>
      </c>
      <c r="I493" t="s">
        <v>37</v>
      </c>
      <c r="J493" t="s">
        <v>22</v>
      </c>
      <c r="K493" t="s">
        <v>56</v>
      </c>
      <c r="L493" s="44" t="str">
        <f t="shared" si="42"/>
        <v>2025</v>
      </c>
      <c r="M493" s="44" t="str">
        <f t="shared" si="43"/>
        <v>Oct</v>
      </c>
      <c r="N493" s="44" t="str">
        <f t="shared" si="44"/>
        <v>Sat</v>
      </c>
      <c r="O493" s="44">
        <f t="shared" si="45"/>
        <v>7</v>
      </c>
      <c r="P493" s="44">
        <f>ROUND(G493*H493*VLOOKUP(D493,Table2[#All],2,FALSE),0)</f>
        <v>372</v>
      </c>
      <c r="Q493" s="42">
        <f t="shared" si="46"/>
        <v>744</v>
      </c>
      <c r="R493" s="42">
        <f t="shared" si="47"/>
        <v>372</v>
      </c>
    </row>
    <row r="494" spans="1:18">
      <c r="A494">
        <v>493</v>
      </c>
      <c r="B494" t="s">
        <v>64</v>
      </c>
      <c r="C494" t="s">
        <v>25</v>
      </c>
      <c r="D494" t="s">
        <v>54</v>
      </c>
      <c r="E494" s="41">
        <v>45956</v>
      </c>
      <c r="F494" s="41">
        <v>45962</v>
      </c>
      <c r="G494">
        <v>6</v>
      </c>
      <c r="H494" s="42">
        <v>894</v>
      </c>
      <c r="I494" t="s">
        <v>37</v>
      </c>
      <c r="J494" t="s">
        <v>43</v>
      </c>
      <c r="K494" t="s">
        <v>23</v>
      </c>
      <c r="L494" s="44" t="str">
        <f t="shared" si="42"/>
        <v>2025</v>
      </c>
      <c r="M494" s="44" t="str">
        <f t="shared" si="43"/>
        <v>Oct</v>
      </c>
      <c r="N494" s="44" t="str">
        <f t="shared" si="44"/>
        <v>Sun</v>
      </c>
      <c r="O494" s="44">
        <f t="shared" si="45"/>
        <v>6</v>
      </c>
      <c r="P494" s="44">
        <f>ROUND(G494*H494*VLOOKUP(D494,Table2[#All],2,FALSE),0)</f>
        <v>3218</v>
      </c>
      <c r="Q494" s="42">
        <f t="shared" si="46"/>
        <v>5364</v>
      </c>
      <c r="R494" s="42">
        <f t="shared" si="47"/>
        <v>2146</v>
      </c>
    </row>
    <row r="495" spans="1:18">
      <c r="A495">
        <v>494</v>
      </c>
      <c r="B495" t="s">
        <v>66</v>
      </c>
      <c r="C495" t="s">
        <v>29</v>
      </c>
      <c r="D495" t="s">
        <v>65</v>
      </c>
      <c r="E495" s="41">
        <v>45800</v>
      </c>
      <c r="F495" s="41">
        <v>45803</v>
      </c>
      <c r="G495">
        <v>4</v>
      </c>
      <c r="H495" s="42">
        <v>740</v>
      </c>
      <c r="I495" t="s">
        <v>21</v>
      </c>
      <c r="J495" t="s">
        <v>31</v>
      </c>
      <c r="K495" t="s">
        <v>39</v>
      </c>
      <c r="L495" s="44" t="str">
        <f t="shared" si="42"/>
        <v>2025</v>
      </c>
      <c r="M495" s="44" t="str">
        <f t="shared" si="43"/>
        <v>May</v>
      </c>
      <c r="N495" s="44" t="str">
        <f t="shared" si="44"/>
        <v>Fri</v>
      </c>
      <c r="O495" s="44">
        <f t="shared" si="45"/>
        <v>3</v>
      </c>
      <c r="P495" s="44">
        <f>ROUND(G495*H495*VLOOKUP(D495,Table2[#All],2,FALSE),0)</f>
        <v>2072</v>
      </c>
      <c r="Q495" s="42">
        <f t="shared" si="46"/>
        <v>2960</v>
      </c>
      <c r="R495" s="42">
        <f t="shared" si="47"/>
        <v>888</v>
      </c>
    </row>
    <row r="496" spans="1:18">
      <c r="A496">
        <v>495</v>
      </c>
      <c r="B496" t="s">
        <v>68</v>
      </c>
      <c r="C496" t="s">
        <v>41</v>
      </c>
      <c r="D496" t="s">
        <v>61</v>
      </c>
      <c r="E496" s="41">
        <v>45916</v>
      </c>
      <c r="F496" s="41">
        <v>45919</v>
      </c>
      <c r="G496">
        <v>10</v>
      </c>
      <c r="H496" s="42">
        <v>741</v>
      </c>
      <c r="I496" t="s">
        <v>37</v>
      </c>
      <c r="J496" t="s">
        <v>59</v>
      </c>
      <c r="K496" t="s">
        <v>56</v>
      </c>
      <c r="L496" s="44" t="str">
        <f t="shared" si="42"/>
        <v>2025</v>
      </c>
      <c r="M496" s="44" t="str">
        <f t="shared" si="43"/>
        <v>Sep</v>
      </c>
      <c r="N496" s="44" t="str">
        <f t="shared" si="44"/>
        <v>Tue</v>
      </c>
      <c r="O496" s="44">
        <f t="shared" si="45"/>
        <v>3</v>
      </c>
      <c r="P496" s="44">
        <f>ROUND(G496*H496*VLOOKUP(D496,Table2[#All],2,FALSE),0)</f>
        <v>5187</v>
      </c>
      <c r="Q496" s="42">
        <f t="shared" si="46"/>
        <v>7410</v>
      </c>
      <c r="R496" s="42">
        <f t="shared" si="47"/>
        <v>2223</v>
      </c>
    </row>
    <row r="497" spans="1:18">
      <c r="A497">
        <v>496</v>
      </c>
      <c r="B497" t="s">
        <v>53</v>
      </c>
      <c r="C497" t="s">
        <v>19</v>
      </c>
      <c r="D497" t="s">
        <v>20</v>
      </c>
      <c r="E497" s="41">
        <v>45709</v>
      </c>
      <c r="F497" s="41">
        <v>45718</v>
      </c>
      <c r="G497">
        <v>1</v>
      </c>
      <c r="H497" s="42">
        <v>474</v>
      </c>
      <c r="I497" t="s">
        <v>37</v>
      </c>
      <c r="J497" t="s">
        <v>43</v>
      </c>
      <c r="K497" t="s">
        <v>39</v>
      </c>
      <c r="L497" s="44" t="str">
        <f t="shared" si="42"/>
        <v>2025</v>
      </c>
      <c r="M497" s="44" t="str">
        <f t="shared" si="43"/>
        <v>Feb</v>
      </c>
      <c r="N497" s="44" t="str">
        <f t="shared" si="44"/>
        <v>Fri</v>
      </c>
      <c r="O497" s="44">
        <f t="shared" si="45"/>
        <v>9</v>
      </c>
      <c r="P497" s="44">
        <f>ROUND(G497*H497*VLOOKUP(D497,Table2[#All],2,FALSE),0)</f>
        <v>356</v>
      </c>
      <c r="Q497" s="42">
        <f t="shared" si="46"/>
        <v>474</v>
      </c>
      <c r="R497" s="42">
        <f t="shared" si="47"/>
        <v>118</v>
      </c>
    </row>
    <row r="498" spans="1:18">
      <c r="A498">
        <v>497</v>
      </c>
      <c r="B498" t="s">
        <v>70</v>
      </c>
      <c r="C498" t="s">
        <v>41</v>
      </c>
      <c r="D498" t="s">
        <v>87</v>
      </c>
      <c r="E498" s="41">
        <v>45691</v>
      </c>
      <c r="F498" s="41">
        <v>45696</v>
      </c>
      <c r="G498">
        <v>7</v>
      </c>
      <c r="H498" s="42">
        <v>811</v>
      </c>
      <c r="I498" t="s">
        <v>37</v>
      </c>
      <c r="J498" t="s">
        <v>38</v>
      </c>
      <c r="K498" t="s">
        <v>23</v>
      </c>
      <c r="L498" s="44" t="str">
        <f t="shared" si="42"/>
        <v>2025</v>
      </c>
      <c r="M498" s="44" t="str">
        <f t="shared" si="43"/>
        <v>Feb</v>
      </c>
      <c r="N498" s="44" t="str">
        <f t="shared" si="44"/>
        <v>Mon</v>
      </c>
      <c r="O498" s="44">
        <f t="shared" si="45"/>
        <v>5</v>
      </c>
      <c r="P498" s="44">
        <f>ROUND(G498*H498*VLOOKUP(D498,Table2[#All],2,FALSE),0)</f>
        <v>4258</v>
      </c>
      <c r="Q498" s="42">
        <f t="shared" si="46"/>
        <v>5677</v>
      </c>
      <c r="R498" s="42">
        <f t="shared" si="47"/>
        <v>1419</v>
      </c>
    </row>
    <row r="499" spans="1:18">
      <c r="A499">
        <v>498</v>
      </c>
      <c r="B499" t="s">
        <v>72</v>
      </c>
      <c r="C499" t="s">
        <v>33</v>
      </c>
      <c r="D499" t="s">
        <v>34</v>
      </c>
      <c r="E499" s="41">
        <v>45741</v>
      </c>
      <c r="F499" s="41">
        <v>45745</v>
      </c>
      <c r="G499">
        <v>4</v>
      </c>
      <c r="H499" s="42">
        <v>247</v>
      </c>
      <c r="I499" t="s">
        <v>21</v>
      </c>
      <c r="J499" t="s">
        <v>43</v>
      </c>
      <c r="K499" t="s">
        <v>56</v>
      </c>
      <c r="L499" s="44" t="str">
        <f t="shared" si="42"/>
        <v>2025</v>
      </c>
      <c r="M499" s="44" t="str">
        <f t="shared" si="43"/>
        <v>Mar</v>
      </c>
      <c r="N499" s="44" t="str">
        <f t="shared" si="44"/>
        <v>Tue</v>
      </c>
      <c r="O499" s="44">
        <f t="shared" si="45"/>
        <v>4</v>
      </c>
      <c r="P499" s="44">
        <f>ROUND(G499*H499*VLOOKUP(D499,Table2[#All],2,FALSE),0)</f>
        <v>543</v>
      </c>
      <c r="Q499" s="42">
        <f t="shared" si="46"/>
        <v>988</v>
      </c>
      <c r="R499" s="42">
        <f t="shared" si="47"/>
        <v>445</v>
      </c>
    </row>
    <row r="500" spans="1:18">
      <c r="A500">
        <v>499</v>
      </c>
      <c r="B500" t="s">
        <v>73</v>
      </c>
      <c r="C500" t="s">
        <v>41</v>
      </c>
      <c r="D500" t="s">
        <v>42</v>
      </c>
      <c r="E500" s="41">
        <v>45741</v>
      </c>
      <c r="F500" s="41">
        <v>45752</v>
      </c>
      <c r="G500">
        <v>3</v>
      </c>
      <c r="H500" s="42">
        <v>774</v>
      </c>
      <c r="I500" t="s">
        <v>37</v>
      </c>
      <c r="J500" t="s">
        <v>59</v>
      </c>
      <c r="K500" t="s">
        <v>27</v>
      </c>
      <c r="L500" s="44" t="str">
        <f t="shared" si="42"/>
        <v>2025</v>
      </c>
      <c r="M500" s="44" t="str">
        <f t="shared" si="43"/>
        <v>Mar</v>
      </c>
      <c r="N500" s="44" t="str">
        <f t="shared" si="44"/>
        <v>Tue</v>
      </c>
      <c r="O500" s="44">
        <f t="shared" si="45"/>
        <v>11</v>
      </c>
      <c r="P500" s="44">
        <f>ROUND(G500*H500*VLOOKUP(D500,Table2[#All],2,FALSE),0)</f>
        <v>1742</v>
      </c>
      <c r="Q500" s="42">
        <f t="shared" si="46"/>
        <v>2322</v>
      </c>
      <c r="R500" s="42">
        <f t="shared" si="47"/>
        <v>580</v>
      </c>
    </row>
    <row r="501" spans="1:18">
      <c r="A501">
        <v>500</v>
      </c>
      <c r="B501" t="s">
        <v>74</v>
      </c>
      <c r="C501" t="s">
        <v>29</v>
      </c>
      <c r="D501" t="s">
        <v>94</v>
      </c>
      <c r="E501" s="41">
        <v>45753</v>
      </c>
      <c r="F501" s="41">
        <v>45759</v>
      </c>
      <c r="G501">
        <v>5</v>
      </c>
      <c r="H501" s="42">
        <v>63</v>
      </c>
      <c r="I501" t="s">
        <v>21</v>
      </c>
      <c r="J501" t="s">
        <v>31</v>
      </c>
      <c r="K501" t="s">
        <v>56</v>
      </c>
      <c r="L501" s="44" t="str">
        <f t="shared" si="42"/>
        <v>2025</v>
      </c>
      <c r="M501" s="44" t="str">
        <f t="shared" si="43"/>
        <v>Apr</v>
      </c>
      <c r="N501" s="44" t="str">
        <f t="shared" si="44"/>
        <v>Sun</v>
      </c>
      <c r="O501" s="44">
        <f t="shared" si="45"/>
        <v>6</v>
      </c>
      <c r="P501" s="44">
        <f>ROUND(G501*H501*VLOOKUP(D501,Table2[#All],2,FALSE),0)</f>
        <v>252</v>
      </c>
      <c r="Q501" s="42">
        <f t="shared" si="46"/>
        <v>315</v>
      </c>
      <c r="R501" s="42">
        <f t="shared" si="47"/>
        <v>63</v>
      </c>
    </row>
    <row r="502" spans="1:18">
      <c r="A502">
        <v>501</v>
      </c>
      <c r="B502" t="s">
        <v>76</v>
      </c>
      <c r="C502" t="s">
        <v>41</v>
      </c>
      <c r="D502" t="s">
        <v>42</v>
      </c>
      <c r="E502" s="41">
        <v>45764</v>
      </c>
      <c r="F502" s="41">
        <v>45770</v>
      </c>
      <c r="G502">
        <v>1</v>
      </c>
      <c r="H502" s="42">
        <v>30</v>
      </c>
      <c r="I502" t="s">
        <v>37</v>
      </c>
      <c r="J502" t="s">
        <v>43</v>
      </c>
      <c r="K502" t="s">
        <v>23</v>
      </c>
      <c r="L502" s="44" t="str">
        <f t="shared" si="42"/>
        <v>2025</v>
      </c>
      <c r="M502" s="44" t="str">
        <f t="shared" si="43"/>
        <v>Apr</v>
      </c>
      <c r="N502" s="44" t="str">
        <f t="shared" si="44"/>
        <v>Thu</v>
      </c>
      <c r="O502" s="44">
        <f t="shared" si="45"/>
        <v>6</v>
      </c>
      <c r="P502" s="44">
        <f>ROUND(G502*H502*VLOOKUP(D502,Table2[#All],2,FALSE),0)</f>
        <v>23</v>
      </c>
      <c r="Q502" s="42">
        <f t="shared" si="46"/>
        <v>30</v>
      </c>
      <c r="R502" s="42">
        <f t="shared" si="47"/>
        <v>7</v>
      </c>
    </row>
    <row r="503" spans="1:18">
      <c r="A503">
        <v>502</v>
      </c>
      <c r="B503" t="s">
        <v>77</v>
      </c>
      <c r="C503" t="s">
        <v>19</v>
      </c>
      <c r="D503" t="s">
        <v>20</v>
      </c>
      <c r="E503" s="41">
        <v>45931</v>
      </c>
      <c r="F503" s="41">
        <v>45933</v>
      </c>
      <c r="G503">
        <v>7</v>
      </c>
      <c r="H503" s="42">
        <v>149</v>
      </c>
      <c r="I503" t="s">
        <v>37</v>
      </c>
      <c r="J503" t="s">
        <v>22</v>
      </c>
      <c r="K503" t="s">
        <v>39</v>
      </c>
      <c r="L503" s="44" t="str">
        <f t="shared" si="42"/>
        <v>2025</v>
      </c>
      <c r="M503" s="44" t="str">
        <f t="shared" si="43"/>
        <v>Oct</v>
      </c>
      <c r="N503" s="44" t="str">
        <f t="shared" si="44"/>
        <v>Wed</v>
      </c>
      <c r="O503" s="44">
        <f t="shared" si="45"/>
        <v>2</v>
      </c>
      <c r="P503" s="44">
        <f>ROUND(G503*H503*VLOOKUP(D503,Table2[#All],2,FALSE),0)</f>
        <v>782</v>
      </c>
      <c r="Q503" s="42">
        <f t="shared" si="46"/>
        <v>1043</v>
      </c>
      <c r="R503" s="42">
        <f t="shared" si="47"/>
        <v>261</v>
      </c>
    </row>
    <row r="504" spans="1:18">
      <c r="A504">
        <v>503</v>
      </c>
      <c r="B504" t="s">
        <v>78</v>
      </c>
      <c r="C504" t="s">
        <v>41</v>
      </c>
      <c r="D504" t="s">
        <v>52</v>
      </c>
      <c r="E504" s="41">
        <v>45662</v>
      </c>
      <c r="F504" s="41">
        <v>45663</v>
      </c>
      <c r="G504">
        <v>4</v>
      </c>
      <c r="H504" s="42">
        <v>212</v>
      </c>
      <c r="I504" t="s">
        <v>21</v>
      </c>
      <c r="J504" t="s">
        <v>38</v>
      </c>
      <c r="K504" t="s">
        <v>23</v>
      </c>
      <c r="L504" s="44" t="str">
        <f t="shared" si="42"/>
        <v>2025</v>
      </c>
      <c r="M504" s="44" t="str">
        <f t="shared" si="43"/>
        <v>Jan</v>
      </c>
      <c r="N504" s="44" t="str">
        <f t="shared" si="44"/>
        <v>Sun</v>
      </c>
      <c r="O504" s="44">
        <f t="shared" si="45"/>
        <v>1</v>
      </c>
      <c r="P504" s="44">
        <f>ROUND(G504*H504*VLOOKUP(D504,Table2[#All],2,FALSE),0)</f>
        <v>551</v>
      </c>
      <c r="Q504" s="42">
        <f t="shared" si="46"/>
        <v>848</v>
      </c>
      <c r="R504" s="42">
        <f t="shared" si="47"/>
        <v>297</v>
      </c>
    </row>
    <row r="505" spans="1:18">
      <c r="A505">
        <v>504</v>
      </c>
      <c r="B505" t="s">
        <v>79</v>
      </c>
      <c r="C505" t="s">
        <v>33</v>
      </c>
      <c r="D505" t="s">
        <v>81</v>
      </c>
      <c r="E505" s="41">
        <v>45669</v>
      </c>
      <c r="F505" s="41">
        <v>45684</v>
      </c>
      <c r="G505">
        <v>10</v>
      </c>
      <c r="H505" s="42">
        <v>639</v>
      </c>
      <c r="I505" t="s">
        <v>37</v>
      </c>
      <c r="J505" t="s">
        <v>59</v>
      </c>
      <c r="K505" t="s">
        <v>56</v>
      </c>
      <c r="L505" s="44" t="str">
        <f t="shared" si="42"/>
        <v>2025</v>
      </c>
      <c r="M505" s="44" t="str">
        <f t="shared" si="43"/>
        <v>Jan</v>
      </c>
      <c r="N505" s="44" t="str">
        <f t="shared" si="44"/>
        <v>Sun</v>
      </c>
      <c r="O505" s="44">
        <f t="shared" si="45"/>
        <v>15</v>
      </c>
      <c r="P505" s="44">
        <f>ROUND(G505*H505*VLOOKUP(D505,Table2[#All],2,FALSE),0)</f>
        <v>3515</v>
      </c>
      <c r="Q505" s="42">
        <f t="shared" si="46"/>
        <v>6390</v>
      </c>
      <c r="R505" s="42">
        <f t="shared" si="47"/>
        <v>2875</v>
      </c>
    </row>
    <row r="506" spans="1:18">
      <c r="A506">
        <v>505</v>
      </c>
      <c r="B506" t="s">
        <v>80</v>
      </c>
      <c r="C506" t="s">
        <v>25</v>
      </c>
      <c r="D506" t="s">
        <v>54</v>
      </c>
      <c r="E506" s="41">
        <v>45682</v>
      </c>
      <c r="F506" s="41">
        <v>45683</v>
      </c>
      <c r="G506">
        <v>7</v>
      </c>
      <c r="H506" s="42">
        <v>785</v>
      </c>
      <c r="I506" t="s">
        <v>21</v>
      </c>
      <c r="J506" t="s">
        <v>59</v>
      </c>
      <c r="K506" t="s">
        <v>27</v>
      </c>
      <c r="L506" s="44" t="str">
        <f t="shared" si="42"/>
        <v>2025</v>
      </c>
      <c r="M506" s="44" t="str">
        <f t="shared" si="43"/>
        <v>Jan</v>
      </c>
      <c r="N506" s="44" t="str">
        <f t="shared" si="44"/>
        <v>Sat</v>
      </c>
      <c r="O506" s="44">
        <f t="shared" si="45"/>
        <v>1</v>
      </c>
      <c r="P506" s="44">
        <f>ROUND(G506*H506*VLOOKUP(D506,Table2[#All],2,FALSE),0)</f>
        <v>3297</v>
      </c>
      <c r="Q506" s="42">
        <f t="shared" si="46"/>
        <v>5495</v>
      </c>
      <c r="R506" s="42">
        <f t="shared" si="47"/>
        <v>2198</v>
      </c>
    </row>
    <row r="507" spans="1:18">
      <c r="A507">
        <v>506</v>
      </c>
      <c r="B507" t="s">
        <v>82</v>
      </c>
      <c r="C507" t="s">
        <v>29</v>
      </c>
      <c r="D507" t="s">
        <v>65</v>
      </c>
      <c r="E507" s="41">
        <v>45915</v>
      </c>
      <c r="F507" s="41">
        <v>45918</v>
      </c>
      <c r="G507">
        <v>8</v>
      </c>
      <c r="H507" s="42">
        <v>656</v>
      </c>
      <c r="I507" t="s">
        <v>21</v>
      </c>
      <c r="J507" t="s">
        <v>22</v>
      </c>
      <c r="K507" t="s">
        <v>56</v>
      </c>
      <c r="L507" s="44" t="str">
        <f t="shared" si="42"/>
        <v>2025</v>
      </c>
      <c r="M507" s="44" t="str">
        <f t="shared" si="43"/>
        <v>Sep</v>
      </c>
      <c r="N507" s="44" t="str">
        <f t="shared" si="44"/>
        <v>Mon</v>
      </c>
      <c r="O507" s="44">
        <f t="shared" si="45"/>
        <v>3</v>
      </c>
      <c r="P507" s="44">
        <f>ROUND(G507*H507*VLOOKUP(D507,Table2[#All],2,FALSE),0)</f>
        <v>3674</v>
      </c>
      <c r="Q507" s="42">
        <f t="shared" si="46"/>
        <v>5248</v>
      </c>
      <c r="R507" s="42">
        <f t="shared" si="47"/>
        <v>1574</v>
      </c>
    </row>
    <row r="508" spans="1:18">
      <c r="A508">
        <v>507</v>
      </c>
      <c r="B508" t="s">
        <v>83</v>
      </c>
      <c r="C508" t="s">
        <v>29</v>
      </c>
      <c r="D508" t="s">
        <v>94</v>
      </c>
      <c r="E508" s="41">
        <v>45691</v>
      </c>
      <c r="F508" s="41">
        <v>45699</v>
      </c>
      <c r="G508">
        <v>3</v>
      </c>
      <c r="H508" s="42">
        <v>703</v>
      </c>
      <c r="I508" t="s">
        <v>21</v>
      </c>
      <c r="J508" t="s">
        <v>59</v>
      </c>
      <c r="K508" t="s">
        <v>39</v>
      </c>
      <c r="L508" s="44" t="str">
        <f t="shared" si="42"/>
        <v>2025</v>
      </c>
      <c r="M508" s="44" t="str">
        <f t="shared" si="43"/>
        <v>Feb</v>
      </c>
      <c r="N508" s="44" t="str">
        <f t="shared" si="44"/>
        <v>Mon</v>
      </c>
      <c r="O508" s="44">
        <f t="shared" si="45"/>
        <v>8</v>
      </c>
      <c r="P508" s="44">
        <f>ROUND(G508*H508*VLOOKUP(D508,Table2[#All],2,FALSE),0)</f>
        <v>1687</v>
      </c>
      <c r="Q508" s="42">
        <f t="shared" si="46"/>
        <v>2109</v>
      </c>
      <c r="R508" s="42">
        <f t="shared" si="47"/>
        <v>422</v>
      </c>
    </row>
    <row r="509" spans="1:18">
      <c r="A509">
        <v>508</v>
      </c>
      <c r="B509" t="s">
        <v>84</v>
      </c>
      <c r="C509" t="s">
        <v>25</v>
      </c>
      <c r="D509" t="s">
        <v>26</v>
      </c>
      <c r="E509" s="41">
        <v>45936</v>
      </c>
      <c r="F509" s="41">
        <v>45940</v>
      </c>
      <c r="G509">
        <v>3</v>
      </c>
      <c r="H509" s="42">
        <v>908</v>
      </c>
      <c r="I509" t="s">
        <v>37</v>
      </c>
      <c r="J509" t="s">
        <v>59</v>
      </c>
      <c r="K509" t="s">
        <v>23</v>
      </c>
      <c r="L509" s="44" t="str">
        <f t="shared" si="42"/>
        <v>2025</v>
      </c>
      <c r="M509" s="44" t="str">
        <f t="shared" si="43"/>
        <v>Oct</v>
      </c>
      <c r="N509" s="44" t="str">
        <f t="shared" si="44"/>
        <v>Mon</v>
      </c>
      <c r="O509" s="44">
        <f t="shared" si="45"/>
        <v>4</v>
      </c>
      <c r="P509" s="44">
        <f>ROUND(G509*H509*VLOOKUP(D509,Table2[#All],2,FALSE),0)</f>
        <v>1362</v>
      </c>
      <c r="Q509" s="42">
        <f t="shared" si="46"/>
        <v>2724</v>
      </c>
      <c r="R509" s="42">
        <f t="shared" si="47"/>
        <v>1362</v>
      </c>
    </row>
    <row r="510" spans="1:18">
      <c r="A510">
        <v>509</v>
      </c>
      <c r="B510" t="s">
        <v>85</v>
      </c>
      <c r="C510" t="s">
        <v>41</v>
      </c>
      <c r="D510" t="s">
        <v>61</v>
      </c>
      <c r="E510" s="41">
        <v>45949</v>
      </c>
      <c r="F510" s="41">
        <v>45961</v>
      </c>
      <c r="G510">
        <v>7</v>
      </c>
      <c r="H510" s="42">
        <v>50</v>
      </c>
      <c r="I510" t="s">
        <v>37</v>
      </c>
      <c r="J510" t="s">
        <v>38</v>
      </c>
      <c r="K510" t="s">
        <v>39</v>
      </c>
      <c r="L510" s="44" t="str">
        <f t="shared" si="42"/>
        <v>2025</v>
      </c>
      <c r="M510" s="44" t="str">
        <f t="shared" si="43"/>
        <v>Oct</v>
      </c>
      <c r="N510" s="44" t="str">
        <f t="shared" si="44"/>
        <v>Sun</v>
      </c>
      <c r="O510" s="44">
        <f t="shared" si="45"/>
        <v>12</v>
      </c>
      <c r="P510" s="44">
        <f>ROUND(G510*H510*VLOOKUP(D510,Table2[#All],2,FALSE),0)</f>
        <v>245</v>
      </c>
      <c r="Q510" s="42">
        <f t="shared" si="46"/>
        <v>350</v>
      </c>
      <c r="R510" s="42">
        <f t="shared" si="47"/>
        <v>105</v>
      </c>
    </row>
    <row r="511" spans="1:18">
      <c r="A511">
        <v>510</v>
      </c>
      <c r="B511" t="s">
        <v>86</v>
      </c>
      <c r="C511" t="s">
        <v>29</v>
      </c>
      <c r="D511" t="s">
        <v>65</v>
      </c>
      <c r="E511" s="41">
        <v>45804</v>
      </c>
      <c r="F511" s="41">
        <v>45812</v>
      </c>
      <c r="G511">
        <v>10</v>
      </c>
      <c r="H511" s="42">
        <v>723</v>
      </c>
      <c r="I511" t="s">
        <v>37</v>
      </c>
      <c r="J511" t="s">
        <v>31</v>
      </c>
      <c r="K511" t="s">
        <v>39</v>
      </c>
      <c r="L511" s="44" t="str">
        <f t="shared" si="42"/>
        <v>2025</v>
      </c>
      <c r="M511" s="44" t="str">
        <f t="shared" si="43"/>
        <v>May</v>
      </c>
      <c r="N511" s="44" t="str">
        <f t="shared" si="44"/>
        <v>Tue</v>
      </c>
      <c r="O511" s="44">
        <f t="shared" si="45"/>
        <v>8</v>
      </c>
      <c r="P511" s="44">
        <f>ROUND(G511*H511*VLOOKUP(D511,Table2[#All],2,FALSE),0)</f>
        <v>5061</v>
      </c>
      <c r="Q511" s="42">
        <f t="shared" si="46"/>
        <v>7230</v>
      </c>
      <c r="R511" s="42">
        <f t="shared" si="47"/>
        <v>2169</v>
      </c>
    </row>
    <row r="512" spans="1:18">
      <c r="A512">
        <v>511</v>
      </c>
      <c r="B512" t="s">
        <v>88</v>
      </c>
      <c r="C512" t="s">
        <v>29</v>
      </c>
      <c r="D512" t="s">
        <v>65</v>
      </c>
      <c r="E512" s="41">
        <v>45967</v>
      </c>
      <c r="F512" s="41">
        <v>45973</v>
      </c>
      <c r="G512">
        <v>7</v>
      </c>
      <c r="H512" s="42">
        <v>568</v>
      </c>
      <c r="I512" t="s">
        <v>37</v>
      </c>
      <c r="J512" t="s">
        <v>59</v>
      </c>
      <c r="K512" t="s">
        <v>56</v>
      </c>
      <c r="L512" s="44" t="str">
        <f t="shared" si="42"/>
        <v>2025</v>
      </c>
      <c r="M512" s="44" t="str">
        <f t="shared" si="43"/>
        <v>Nov</v>
      </c>
      <c r="N512" s="44" t="str">
        <f t="shared" si="44"/>
        <v>Thu</v>
      </c>
      <c r="O512" s="44">
        <f t="shared" si="45"/>
        <v>6</v>
      </c>
      <c r="P512" s="44">
        <f>ROUND(G512*H512*VLOOKUP(D512,Table2[#All],2,FALSE),0)</f>
        <v>2783</v>
      </c>
      <c r="Q512" s="42">
        <f t="shared" si="46"/>
        <v>3976</v>
      </c>
      <c r="R512" s="42">
        <f t="shared" si="47"/>
        <v>1193</v>
      </c>
    </row>
    <row r="513" spans="1:18">
      <c r="A513">
        <v>512</v>
      </c>
      <c r="B513" t="s">
        <v>89</v>
      </c>
      <c r="C513" t="s">
        <v>29</v>
      </c>
      <c r="D513" t="s">
        <v>94</v>
      </c>
      <c r="E513" s="41">
        <v>45972</v>
      </c>
      <c r="F513" s="41">
        <v>45987</v>
      </c>
      <c r="G513">
        <v>6</v>
      </c>
      <c r="H513" s="42">
        <v>250</v>
      </c>
      <c r="I513" t="s">
        <v>37</v>
      </c>
      <c r="J513" t="s">
        <v>38</v>
      </c>
      <c r="K513" t="s">
        <v>39</v>
      </c>
      <c r="L513" s="44" t="str">
        <f t="shared" si="42"/>
        <v>2025</v>
      </c>
      <c r="M513" s="44" t="str">
        <f t="shared" si="43"/>
        <v>Nov</v>
      </c>
      <c r="N513" s="44" t="str">
        <f t="shared" si="44"/>
        <v>Tue</v>
      </c>
      <c r="O513" s="44">
        <f t="shared" si="45"/>
        <v>15</v>
      </c>
      <c r="P513" s="44">
        <f>ROUND(G513*H513*VLOOKUP(D513,Table2[#All],2,FALSE),0)</f>
        <v>1200</v>
      </c>
      <c r="Q513" s="42">
        <f t="shared" si="46"/>
        <v>1500</v>
      </c>
      <c r="R513" s="42">
        <f t="shared" si="47"/>
        <v>300</v>
      </c>
    </row>
    <row r="514" spans="1:18">
      <c r="A514">
        <v>513</v>
      </c>
      <c r="B514" t="s">
        <v>91</v>
      </c>
      <c r="C514" t="s">
        <v>19</v>
      </c>
      <c r="D514" t="s">
        <v>69</v>
      </c>
      <c r="E514" s="41">
        <v>45693</v>
      </c>
      <c r="F514" s="41">
        <v>45694</v>
      </c>
      <c r="G514">
        <v>4</v>
      </c>
      <c r="H514" s="42">
        <v>572</v>
      </c>
      <c r="I514" t="s">
        <v>21</v>
      </c>
      <c r="J514" t="s">
        <v>38</v>
      </c>
      <c r="K514" t="s">
        <v>39</v>
      </c>
      <c r="L514" s="44" t="str">
        <f t="shared" ref="L514:L556" si="48">TEXT(E514,"YYYY")</f>
        <v>2025</v>
      </c>
      <c r="M514" s="44" t="str">
        <f t="shared" ref="M514:M556" si="49">TEXT(E514,"mmm")</f>
        <v>Feb</v>
      </c>
      <c r="N514" s="44" t="str">
        <f t="shared" ref="N514:N556" si="50">TEXT(E514,"ddd")</f>
        <v>Wed</v>
      </c>
      <c r="O514" s="44">
        <f t="shared" ref="O514:O556" si="51">DATEDIF(E514,F514,"d")</f>
        <v>1</v>
      </c>
      <c r="P514" s="44">
        <f>ROUND(G514*H514*VLOOKUP(D514,Table2[#All],2,FALSE),0)</f>
        <v>1945</v>
      </c>
      <c r="Q514" s="42">
        <f t="shared" ref="Q514:Q556" si="52">G514*H514</f>
        <v>2288</v>
      </c>
      <c r="R514" s="42">
        <f t="shared" ref="R514:R556" si="53">Q514-P514</f>
        <v>343</v>
      </c>
    </row>
    <row r="515" spans="1:18">
      <c r="A515">
        <v>514</v>
      </c>
      <c r="B515" t="s">
        <v>92</v>
      </c>
      <c r="C515" t="s">
        <v>41</v>
      </c>
      <c r="D515" t="s">
        <v>52</v>
      </c>
      <c r="E515" s="41">
        <v>45678</v>
      </c>
      <c r="F515" s="41">
        <v>45692</v>
      </c>
      <c r="G515">
        <v>8</v>
      </c>
      <c r="H515" s="42">
        <v>849</v>
      </c>
      <c r="I515" t="s">
        <v>37</v>
      </c>
      <c r="J515" t="s">
        <v>22</v>
      </c>
      <c r="K515" t="s">
        <v>27</v>
      </c>
      <c r="L515" s="44" t="str">
        <f t="shared" si="48"/>
        <v>2025</v>
      </c>
      <c r="M515" s="44" t="str">
        <f t="shared" si="49"/>
        <v>Jan</v>
      </c>
      <c r="N515" s="44" t="str">
        <f t="shared" si="50"/>
        <v>Tue</v>
      </c>
      <c r="O515" s="44">
        <f t="shared" si="51"/>
        <v>14</v>
      </c>
      <c r="P515" s="44">
        <f>ROUND(G515*H515*VLOOKUP(D515,Table2[#All],2,FALSE),0)</f>
        <v>4415</v>
      </c>
      <c r="Q515" s="42">
        <f t="shared" si="52"/>
        <v>6792</v>
      </c>
      <c r="R515" s="42">
        <f t="shared" si="53"/>
        <v>2377</v>
      </c>
    </row>
    <row r="516" spans="1:18">
      <c r="A516">
        <v>515</v>
      </c>
      <c r="B516" t="s">
        <v>93</v>
      </c>
      <c r="C516" t="s">
        <v>33</v>
      </c>
      <c r="D516" t="s">
        <v>34</v>
      </c>
      <c r="E516" s="41">
        <v>45733</v>
      </c>
      <c r="F516" s="41">
        <v>45736</v>
      </c>
      <c r="G516">
        <v>8</v>
      </c>
      <c r="H516" s="42">
        <v>858</v>
      </c>
      <c r="I516" t="s">
        <v>37</v>
      </c>
      <c r="J516" t="s">
        <v>59</v>
      </c>
      <c r="K516" t="s">
        <v>27</v>
      </c>
      <c r="L516" s="44" t="str">
        <f t="shared" si="48"/>
        <v>2025</v>
      </c>
      <c r="M516" s="44" t="str">
        <f t="shared" si="49"/>
        <v>Mar</v>
      </c>
      <c r="N516" s="44" t="str">
        <f t="shared" si="50"/>
        <v>Mon</v>
      </c>
      <c r="O516" s="44">
        <f t="shared" si="51"/>
        <v>3</v>
      </c>
      <c r="P516" s="44">
        <f>ROUND(G516*H516*VLOOKUP(D516,Table2[#All],2,FALSE),0)</f>
        <v>3775</v>
      </c>
      <c r="Q516" s="42">
        <f t="shared" si="52"/>
        <v>6864</v>
      </c>
      <c r="R516" s="42">
        <f t="shared" si="53"/>
        <v>3089</v>
      </c>
    </row>
    <row r="517" spans="1:18">
      <c r="A517">
        <v>516</v>
      </c>
      <c r="B517" t="s">
        <v>95</v>
      </c>
      <c r="C517" t="s">
        <v>25</v>
      </c>
      <c r="D517" t="s">
        <v>54</v>
      </c>
      <c r="E517" s="41">
        <v>45844</v>
      </c>
      <c r="F517" s="41">
        <v>45852</v>
      </c>
      <c r="G517">
        <v>1</v>
      </c>
      <c r="H517" s="42">
        <v>256</v>
      </c>
      <c r="I517" t="s">
        <v>21</v>
      </c>
      <c r="J517" t="s">
        <v>43</v>
      </c>
      <c r="K517" t="s">
        <v>56</v>
      </c>
      <c r="L517" s="44" t="str">
        <f t="shared" si="48"/>
        <v>2025</v>
      </c>
      <c r="M517" s="44" t="str">
        <f t="shared" si="49"/>
        <v>Jul</v>
      </c>
      <c r="N517" s="44" t="str">
        <f t="shared" si="50"/>
        <v>Sun</v>
      </c>
      <c r="O517" s="44">
        <f t="shared" si="51"/>
        <v>8</v>
      </c>
      <c r="P517" s="44">
        <f>ROUND(G517*H517*VLOOKUP(D517,Table2[#All],2,FALSE),0)</f>
        <v>154</v>
      </c>
      <c r="Q517" s="42">
        <f t="shared" si="52"/>
        <v>256</v>
      </c>
      <c r="R517" s="42">
        <f t="shared" si="53"/>
        <v>102</v>
      </c>
    </row>
    <row r="518" spans="1:18">
      <c r="A518">
        <v>517</v>
      </c>
      <c r="B518" t="s">
        <v>96</v>
      </c>
      <c r="C518" t="s">
        <v>19</v>
      </c>
      <c r="D518" t="s">
        <v>20</v>
      </c>
      <c r="E518" s="41">
        <v>45799</v>
      </c>
      <c r="F518" s="41">
        <v>45806</v>
      </c>
      <c r="G518">
        <v>8</v>
      </c>
      <c r="H518" s="42">
        <v>453</v>
      </c>
      <c r="I518" t="s">
        <v>37</v>
      </c>
      <c r="J518" t="s">
        <v>31</v>
      </c>
      <c r="K518" t="s">
        <v>27</v>
      </c>
      <c r="L518" s="44" t="str">
        <f t="shared" si="48"/>
        <v>2025</v>
      </c>
      <c r="M518" s="44" t="str">
        <f t="shared" si="49"/>
        <v>May</v>
      </c>
      <c r="N518" s="44" t="str">
        <f t="shared" si="50"/>
        <v>Thu</v>
      </c>
      <c r="O518" s="44">
        <f t="shared" si="51"/>
        <v>7</v>
      </c>
      <c r="P518" s="44">
        <f>ROUND(G518*H518*VLOOKUP(D518,Table2[#All],2,FALSE),0)</f>
        <v>2718</v>
      </c>
      <c r="Q518" s="42">
        <f t="shared" si="52"/>
        <v>3624</v>
      </c>
      <c r="R518" s="42">
        <f t="shared" si="53"/>
        <v>906</v>
      </c>
    </row>
    <row r="519" spans="1:18">
      <c r="A519">
        <v>518</v>
      </c>
      <c r="B519" t="s">
        <v>97</v>
      </c>
      <c r="C519" t="s">
        <v>33</v>
      </c>
      <c r="D519" t="s">
        <v>34</v>
      </c>
      <c r="E519" s="41">
        <v>45822</v>
      </c>
      <c r="F519" s="41">
        <v>45836</v>
      </c>
      <c r="G519">
        <v>6</v>
      </c>
      <c r="H519" s="42">
        <v>218</v>
      </c>
      <c r="I519" t="s">
        <v>37</v>
      </c>
      <c r="J519" t="s">
        <v>43</v>
      </c>
      <c r="K519" t="s">
        <v>23</v>
      </c>
      <c r="L519" s="44" t="str">
        <f t="shared" si="48"/>
        <v>2025</v>
      </c>
      <c r="M519" s="44" t="str">
        <f t="shared" si="49"/>
        <v>Jun</v>
      </c>
      <c r="N519" s="44" t="str">
        <f t="shared" si="50"/>
        <v>Sat</v>
      </c>
      <c r="O519" s="44">
        <f t="shared" si="51"/>
        <v>14</v>
      </c>
      <c r="P519" s="44">
        <f>ROUND(G519*H519*VLOOKUP(D519,Table2[#All],2,FALSE),0)</f>
        <v>719</v>
      </c>
      <c r="Q519" s="42">
        <f t="shared" si="52"/>
        <v>1308</v>
      </c>
      <c r="R519" s="42">
        <f t="shared" si="53"/>
        <v>589</v>
      </c>
    </row>
    <row r="520" spans="1:18">
      <c r="A520">
        <v>519</v>
      </c>
      <c r="B520" t="s">
        <v>98</v>
      </c>
      <c r="C520" t="s">
        <v>25</v>
      </c>
      <c r="D520" t="s">
        <v>54</v>
      </c>
      <c r="E520" s="41">
        <v>46009</v>
      </c>
      <c r="F520" s="41">
        <v>46018</v>
      </c>
      <c r="G520">
        <v>7</v>
      </c>
      <c r="H520" s="42">
        <v>481</v>
      </c>
      <c r="I520" t="s">
        <v>37</v>
      </c>
      <c r="J520" t="s">
        <v>31</v>
      </c>
      <c r="K520" t="s">
        <v>56</v>
      </c>
      <c r="L520" s="44" t="str">
        <f t="shared" si="48"/>
        <v>2025</v>
      </c>
      <c r="M520" s="44" t="str">
        <f t="shared" si="49"/>
        <v>Dec</v>
      </c>
      <c r="N520" s="44" t="str">
        <f t="shared" si="50"/>
        <v>Thu</v>
      </c>
      <c r="O520" s="44">
        <f t="shared" si="51"/>
        <v>9</v>
      </c>
      <c r="P520" s="44">
        <f>ROUND(G520*H520*VLOOKUP(D520,Table2[#All],2,FALSE),0)</f>
        <v>2020</v>
      </c>
      <c r="Q520" s="42">
        <f t="shared" si="52"/>
        <v>3367</v>
      </c>
      <c r="R520" s="42">
        <f t="shared" si="53"/>
        <v>1347</v>
      </c>
    </row>
    <row r="521" spans="1:18">
      <c r="A521">
        <v>520</v>
      </c>
      <c r="B521" t="s">
        <v>99</v>
      </c>
      <c r="C521" t="s">
        <v>29</v>
      </c>
      <c r="D521" t="s">
        <v>30</v>
      </c>
      <c r="E521" s="41">
        <v>45756</v>
      </c>
      <c r="F521" s="41">
        <v>45764</v>
      </c>
      <c r="G521">
        <v>1</v>
      </c>
      <c r="H521" s="42">
        <v>420</v>
      </c>
      <c r="I521" t="s">
        <v>21</v>
      </c>
      <c r="J521" t="s">
        <v>38</v>
      </c>
      <c r="K521" t="s">
        <v>39</v>
      </c>
      <c r="L521" s="44" t="str">
        <f t="shared" si="48"/>
        <v>2025</v>
      </c>
      <c r="M521" s="44" t="str">
        <f t="shared" si="49"/>
        <v>Apr</v>
      </c>
      <c r="N521" s="44" t="str">
        <f t="shared" si="50"/>
        <v>Wed</v>
      </c>
      <c r="O521" s="44">
        <f t="shared" si="51"/>
        <v>8</v>
      </c>
      <c r="P521" s="44">
        <f>ROUND(G521*H521*VLOOKUP(D521,Table2[#All],2,FALSE),0)</f>
        <v>315</v>
      </c>
      <c r="Q521" s="42">
        <f t="shared" si="52"/>
        <v>420</v>
      </c>
      <c r="R521" s="42">
        <f t="shared" si="53"/>
        <v>105</v>
      </c>
    </row>
    <row r="522" spans="1:18">
      <c r="A522">
        <v>521</v>
      </c>
      <c r="B522" t="s">
        <v>100</v>
      </c>
      <c r="C522" t="s">
        <v>25</v>
      </c>
      <c r="D522" t="s">
        <v>26</v>
      </c>
      <c r="E522" s="41">
        <v>45871</v>
      </c>
      <c r="F522" s="41">
        <v>45875</v>
      </c>
      <c r="G522">
        <v>1</v>
      </c>
      <c r="H522" s="42">
        <v>98</v>
      </c>
      <c r="I522" t="s">
        <v>37</v>
      </c>
      <c r="J522" t="s">
        <v>38</v>
      </c>
      <c r="K522" t="s">
        <v>56</v>
      </c>
      <c r="L522" s="44" t="str">
        <f t="shared" si="48"/>
        <v>2025</v>
      </c>
      <c r="M522" s="44" t="str">
        <f t="shared" si="49"/>
        <v>Aug</v>
      </c>
      <c r="N522" s="44" t="str">
        <f t="shared" si="50"/>
        <v>Sat</v>
      </c>
      <c r="O522" s="44">
        <f t="shared" si="51"/>
        <v>4</v>
      </c>
      <c r="P522" s="44">
        <f>ROUND(G522*H522*VLOOKUP(D522,Table2[#All],2,FALSE),0)</f>
        <v>49</v>
      </c>
      <c r="Q522" s="42">
        <f t="shared" si="52"/>
        <v>98</v>
      </c>
      <c r="R522" s="42">
        <f t="shared" si="53"/>
        <v>49</v>
      </c>
    </row>
    <row r="523" spans="1:18">
      <c r="A523">
        <v>522</v>
      </c>
      <c r="B523" t="s">
        <v>101</v>
      </c>
      <c r="C523" t="s">
        <v>41</v>
      </c>
      <c r="D523" t="s">
        <v>87</v>
      </c>
      <c r="E523" s="41">
        <v>45714</v>
      </c>
      <c r="F523" s="41">
        <v>45721</v>
      </c>
      <c r="G523">
        <v>1</v>
      </c>
      <c r="H523" s="42">
        <v>444</v>
      </c>
      <c r="I523" t="s">
        <v>37</v>
      </c>
      <c r="J523" t="s">
        <v>38</v>
      </c>
      <c r="K523" t="s">
        <v>23</v>
      </c>
      <c r="L523" s="44" t="str">
        <f t="shared" si="48"/>
        <v>2025</v>
      </c>
      <c r="M523" s="44" t="str">
        <f t="shared" si="49"/>
        <v>Feb</v>
      </c>
      <c r="N523" s="44" t="str">
        <f t="shared" si="50"/>
        <v>Wed</v>
      </c>
      <c r="O523" s="44">
        <f t="shared" si="51"/>
        <v>7</v>
      </c>
      <c r="P523" s="44">
        <f>ROUND(G523*H523*VLOOKUP(D523,Table2[#All],2,FALSE),0)</f>
        <v>333</v>
      </c>
      <c r="Q523" s="42">
        <f t="shared" si="52"/>
        <v>444</v>
      </c>
      <c r="R523" s="42">
        <f t="shared" si="53"/>
        <v>111</v>
      </c>
    </row>
    <row r="524" spans="1:18">
      <c r="A524">
        <v>523</v>
      </c>
      <c r="B524" t="s">
        <v>102</v>
      </c>
      <c r="C524" t="s">
        <v>25</v>
      </c>
      <c r="D524" t="s">
        <v>75</v>
      </c>
      <c r="E524" s="41">
        <v>45995</v>
      </c>
      <c r="F524" s="41">
        <v>46001</v>
      </c>
      <c r="G524">
        <v>5</v>
      </c>
      <c r="H524" s="42">
        <v>858</v>
      </c>
      <c r="I524" t="s">
        <v>21</v>
      </c>
      <c r="J524" t="s">
        <v>31</v>
      </c>
      <c r="K524" t="s">
        <v>56</v>
      </c>
      <c r="L524" s="44" t="str">
        <f t="shared" si="48"/>
        <v>2025</v>
      </c>
      <c r="M524" s="44" t="str">
        <f t="shared" si="49"/>
        <v>Dec</v>
      </c>
      <c r="N524" s="44" t="str">
        <f t="shared" si="50"/>
        <v>Thu</v>
      </c>
      <c r="O524" s="44">
        <f t="shared" si="51"/>
        <v>6</v>
      </c>
      <c r="P524" s="44">
        <f>ROUND(G524*H524*VLOOKUP(D524,Table2[#All],2,FALSE),0)</f>
        <v>2145</v>
      </c>
      <c r="Q524" s="42">
        <f t="shared" si="52"/>
        <v>4290</v>
      </c>
      <c r="R524" s="42">
        <f t="shared" si="53"/>
        <v>2145</v>
      </c>
    </row>
    <row r="525" spans="1:18">
      <c r="A525">
        <v>524</v>
      </c>
      <c r="B525" t="s">
        <v>103</v>
      </c>
      <c r="C525" t="s">
        <v>25</v>
      </c>
      <c r="D525" t="s">
        <v>67</v>
      </c>
      <c r="E525" s="41">
        <v>45905</v>
      </c>
      <c r="F525" s="41">
        <v>45915</v>
      </c>
      <c r="G525">
        <v>6</v>
      </c>
      <c r="H525" s="42">
        <v>914</v>
      </c>
      <c r="I525" t="s">
        <v>21</v>
      </c>
      <c r="J525" t="s">
        <v>22</v>
      </c>
      <c r="K525" t="s">
        <v>56</v>
      </c>
      <c r="L525" s="44" t="str">
        <f t="shared" si="48"/>
        <v>2025</v>
      </c>
      <c r="M525" s="44" t="str">
        <f t="shared" si="49"/>
        <v>Sep</v>
      </c>
      <c r="N525" s="44" t="str">
        <f t="shared" si="50"/>
        <v>Fri</v>
      </c>
      <c r="O525" s="44">
        <f t="shared" si="51"/>
        <v>10</v>
      </c>
      <c r="P525" s="44">
        <f>ROUND(G525*H525*VLOOKUP(D525,Table2[#All],2,FALSE),0)</f>
        <v>3016</v>
      </c>
      <c r="Q525" s="42">
        <f t="shared" si="52"/>
        <v>5484</v>
      </c>
      <c r="R525" s="42">
        <f t="shared" si="53"/>
        <v>2468</v>
      </c>
    </row>
    <row r="526" spans="1:18">
      <c r="A526">
        <v>525</v>
      </c>
      <c r="B526" t="s">
        <v>104</v>
      </c>
      <c r="C526" t="s">
        <v>19</v>
      </c>
      <c r="D526" t="s">
        <v>69</v>
      </c>
      <c r="E526" s="41">
        <v>45935</v>
      </c>
      <c r="F526" s="41">
        <v>45949</v>
      </c>
      <c r="G526">
        <v>5</v>
      </c>
      <c r="H526" s="42">
        <v>163</v>
      </c>
      <c r="I526" t="s">
        <v>37</v>
      </c>
      <c r="J526" t="s">
        <v>38</v>
      </c>
      <c r="K526" t="s">
        <v>23</v>
      </c>
      <c r="L526" s="44" t="str">
        <f t="shared" si="48"/>
        <v>2025</v>
      </c>
      <c r="M526" s="44" t="str">
        <f t="shared" si="49"/>
        <v>Oct</v>
      </c>
      <c r="N526" s="44" t="str">
        <f t="shared" si="50"/>
        <v>Sun</v>
      </c>
      <c r="O526" s="44">
        <f t="shared" si="51"/>
        <v>14</v>
      </c>
      <c r="P526" s="44">
        <f>ROUND(G526*H526*VLOOKUP(D526,Table2[#All],2,FALSE),0)</f>
        <v>693</v>
      </c>
      <c r="Q526" s="42">
        <f t="shared" si="52"/>
        <v>815</v>
      </c>
      <c r="R526" s="42">
        <f t="shared" si="53"/>
        <v>122</v>
      </c>
    </row>
    <row r="527" spans="1:18">
      <c r="A527">
        <v>526</v>
      </c>
      <c r="B527" t="s">
        <v>105</v>
      </c>
      <c r="C527" t="s">
        <v>33</v>
      </c>
      <c r="D527" t="s">
        <v>81</v>
      </c>
      <c r="E527" s="41">
        <v>45986</v>
      </c>
      <c r="F527" s="41">
        <v>45996</v>
      </c>
      <c r="G527">
        <v>9</v>
      </c>
      <c r="H527" s="42">
        <v>811</v>
      </c>
      <c r="I527" t="s">
        <v>37</v>
      </c>
      <c r="J527" t="s">
        <v>22</v>
      </c>
      <c r="K527" t="s">
        <v>39</v>
      </c>
      <c r="L527" s="44" t="str">
        <f t="shared" si="48"/>
        <v>2025</v>
      </c>
      <c r="M527" s="44" t="str">
        <f t="shared" si="49"/>
        <v>Nov</v>
      </c>
      <c r="N527" s="44" t="str">
        <f t="shared" si="50"/>
        <v>Tue</v>
      </c>
      <c r="O527" s="44">
        <f t="shared" si="51"/>
        <v>10</v>
      </c>
      <c r="P527" s="44">
        <f>ROUND(G527*H527*VLOOKUP(D527,Table2[#All],2,FALSE),0)</f>
        <v>4014</v>
      </c>
      <c r="Q527" s="42">
        <f t="shared" si="52"/>
        <v>7299</v>
      </c>
      <c r="R527" s="42">
        <f t="shared" si="53"/>
        <v>3285</v>
      </c>
    </row>
    <row r="528" spans="1:18">
      <c r="A528">
        <v>527</v>
      </c>
      <c r="B528" t="s">
        <v>106</v>
      </c>
      <c r="C528" t="s">
        <v>33</v>
      </c>
      <c r="D528" t="s">
        <v>34</v>
      </c>
      <c r="E528" s="41">
        <v>45966</v>
      </c>
      <c r="F528" s="41">
        <v>45968</v>
      </c>
      <c r="G528">
        <v>9</v>
      </c>
      <c r="H528" s="42">
        <v>828</v>
      </c>
      <c r="I528" t="s">
        <v>21</v>
      </c>
      <c r="J528" t="s">
        <v>31</v>
      </c>
      <c r="K528" t="s">
        <v>27</v>
      </c>
      <c r="L528" s="44" t="str">
        <f t="shared" si="48"/>
        <v>2025</v>
      </c>
      <c r="M528" s="44" t="str">
        <f t="shared" si="49"/>
        <v>Nov</v>
      </c>
      <c r="N528" s="44" t="str">
        <f t="shared" si="50"/>
        <v>Wed</v>
      </c>
      <c r="O528" s="44">
        <f t="shared" si="51"/>
        <v>2</v>
      </c>
      <c r="P528" s="44">
        <f>ROUND(G528*H528*VLOOKUP(D528,Table2[#All],2,FALSE),0)</f>
        <v>4099</v>
      </c>
      <c r="Q528" s="42">
        <f t="shared" si="52"/>
        <v>7452</v>
      </c>
      <c r="R528" s="42">
        <f t="shared" si="53"/>
        <v>3353</v>
      </c>
    </row>
    <row r="529" spans="1:18">
      <c r="A529">
        <v>528</v>
      </c>
      <c r="B529" t="s">
        <v>108</v>
      </c>
      <c r="C529" t="s">
        <v>41</v>
      </c>
      <c r="D529" t="s">
        <v>61</v>
      </c>
      <c r="E529" s="41">
        <v>45706</v>
      </c>
      <c r="F529" s="41">
        <v>45712</v>
      </c>
      <c r="G529">
        <v>8</v>
      </c>
      <c r="H529" s="42">
        <v>745</v>
      </c>
      <c r="I529" t="s">
        <v>37</v>
      </c>
      <c r="J529" t="s">
        <v>43</v>
      </c>
      <c r="K529" t="s">
        <v>39</v>
      </c>
      <c r="L529" s="44" t="str">
        <f t="shared" si="48"/>
        <v>2025</v>
      </c>
      <c r="M529" s="44" t="str">
        <f t="shared" si="49"/>
        <v>Feb</v>
      </c>
      <c r="N529" s="44" t="str">
        <f t="shared" si="50"/>
        <v>Tue</v>
      </c>
      <c r="O529" s="44">
        <f t="shared" si="51"/>
        <v>6</v>
      </c>
      <c r="P529" s="44">
        <f>ROUND(G529*H529*VLOOKUP(D529,Table2[#All],2,FALSE),0)</f>
        <v>4172</v>
      </c>
      <c r="Q529" s="42">
        <f t="shared" si="52"/>
        <v>5960</v>
      </c>
      <c r="R529" s="42">
        <f t="shared" si="53"/>
        <v>1788</v>
      </c>
    </row>
    <row r="530" spans="1:18">
      <c r="A530">
        <v>529</v>
      </c>
      <c r="B530" t="s">
        <v>109</v>
      </c>
      <c r="C530" t="s">
        <v>25</v>
      </c>
      <c r="D530" t="s">
        <v>67</v>
      </c>
      <c r="E530" s="41">
        <v>45904</v>
      </c>
      <c r="F530" s="41">
        <v>45910</v>
      </c>
      <c r="G530">
        <v>7</v>
      </c>
      <c r="H530" s="42">
        <v>238</v>
      </c>
      <c r="I530" t="s">
        <v>21</v>
      </c>
      <c r="J530" t="s">
        <v>38</v>
      </c>
      <c r="K530" t="s">
        <v>23</v>
      </c>
      <c r="L530" s="44" t="str">
        <f t="shared" si="48"/>
        <v>2025</v>
      </c>
      <c r="M530" s="44" t="str">
        <f t="shared" si="49"/>
        <v>Sep</v>
      </c>
      <c r="N530" s="44" t="str">
        <f t="shared" si="50"/>
        <v>Thu</v>
      </c>
      <c r="O530" s="44">
        <f t="shared" si="51"/>
        <v>6</v>
      </c>
      <c r="P530" s="44">
        <f>ROUND(G530*H530*VLOOKUP(D530,Table2[#All],2,FALSE),0)</f>
        <v>916</v>
      </c>
      <c r="Q530" s="42">
        <f t="shared" si="52"/>
        <v>1666</v>
      </c>
      <c r="R530" s="42">
        <f t="shared" si="53"/>
        <v>750</v>
      </c>
    </row>
    <row r="531" spans="1:18">
      <c r="A531">
        <v>530</v>
      </c>
      <c r="B531" t="s">
        <v>110</v>
      </c>
      <c r="C531" t="s">
        <v>19</v>
      </c>
      <c r="D531" t="s">
        <v>20</v>
      </c>
      <c r="E531" s="41">
        <v>46003</v>
      </c>
      <c r="F531" s="41">
        <v>46013</v>
      </c>
      <c r="G531">
        <v>1</v>
      </c>
      <c r="H531" s="42">
        <v>159</v>
      </c>
      <c r="I531" t="s">
        <v>21</v>
      </c>
      <c r="J531" t="s">
        <v>38</v>
      </c>
      <c r="K531" t="s">
        <v>23</v>
      </c>
      <c r="L531" s="44" t="str">
        <f t="shared" si="48"/>
        <v>2025</v>
      </c>
      <c r="M531" s="44" t="str">
        <f t="shared" si="49"/>
        <v>Dec</v>
      </c>
      <c r="N531" s="44" t="str">
        <f t="shared" si="50"/>
        <v>Fri</v>
      </c>
      <c r="O531" s="44">
        <f t="shared" si="51"/>
        <v>10</v>
      </c>
      <c r="P531" s="44">
        <f>ROUND(G531*H531*VLOOKUP(D531,Table2[#All],2,FALSE),0)</f>
        <v>119</v>
      </c>
      <c r="Q531" s="42">
        <f t="shared" si="52"/>
        <v>159</v>
      </c>
      <c r="R531" s="42">
        <f t="shared" si="53"/>
        <v>40</v>
      </c>
    </row>
    <row r="532" spans="1:18">
      <c r="A532">
        <v>531</v>
      </c>
      <c r="B532" t="s">
        <v>112</v>
      </c>
      <c r="C532" t="s">
        <v>33</v>
      </c>
      <c r="D532" t="s">
        <v>81</v>
      </c>
      <c r="E532" s="41">
        <v>45793</v>
      </c>
      <c r="F532" s="41">
        <v>45797</v>
      </c>
      <c r="G532">
        <v>10</v>
      </c>
      <c r="H532" s="42">
        <v>102</v>
      </c>
      <c r="I532" t="s">
        <v>37</v>
      </c>
      <c r="J532" t="s">
        <v>38</v>
      </c>
      <c r="K532" t="s">
        <v>39</v>
      </c>
      <c r="L532" s="44" t="str">
        <f t="shared" si="48"/>
        <v>2025</v>
      </c>
      <c r="M532" s="44" t="str">
        <f t="shared" si="49"/>
        <v>May</v>
      </c>
      <c r="N532" s="44" t="str">
        <f t="shared" si="50"/>
        <v>Fri</v>
      </c>
      <c r="O532" s="44">
        <f t="shared" si="51"/>
        <v>4</v>
      </c>
      <c r="P532" s="44">
        <f>ROUND(G532*H532*VLOOKUP(D532,Table2[#All],2,FALSE),0)</f>
        <v>561</v>
      </c>
      <c r="Q532" s="42">
        <f t="shared" si="52"/>
        <v>1020</v>
      </c>
      <c r="R532" s="42">
        <f t="shared" si="53"/>
        <v>459</v>
      </c>
    </row>
    <row r="533" spans="1:18">
      <c r="A533">
        <v>532</v>
      </c>
      <c r="B533" t="s">
        <v>113</v>
      </c>
      <c r="C533" t="s">
        <v>33</v>
      </c>
      <c r="D533" t="s">
        <v>34</v>
      </c>
      <c r="E533" s="41">
        <v>45997</v>
      </c>
      <c r="F533" s="41">
        <v>45998</v>
      </c>
      <c r="G533">
        <v>2</v>
      </c>
      <c r="H533" s="42">
        <v>443</v>
      </c>
      <c r="I533" t="s">
        <v>21</v>
      </c>
      <c r="J533" t="s">
        <v>59</v>
      </c>
      <c r="K533" t="s">
        <v>56</v>
      </c>
      <c r="L533" s="44" t="str">
        <f t="shared" si="48"/>
        <v>2025</v>
      </c>
      <c r="M533" s="44" t="str">
        <f t="shared" si="49"/>
        <v>Dec</v>
      </c>
      <c r="N533" s="44" t="str">
        <f t="shared" si="50"/>
        <v>Sat</v>
      </c>
      <c r="O533" s="44">
        <f t="shared" si="51"/>
        <v>1</v>
      </c>
      <c r="P533" s="44">
        <f>ROUND(G533*H533*VLOOKUP(D533,Table2[#All],2,FALSE),0)</f>
        <v>487</v>
      </c>
      <c r="Q533" s="42">
        <f t="shared" si="52"/>
        <v>886</v>
      </c>
      <c r="R533" s="42">
        <f t="shared" si="53"/>
        <v>399</v>
      </c>
    </row>
    <row r="534" spans="1:18">
      <c r="A534">
        <v>533</v>
      </c>
      <c r="B534" t="s">
        <v>114</v>
      </c>
      <c r="C534" t="s">
        <v>33</v>
      </c>
      <c r="D534" t="s">
        <v>48</v>
      </c>
      <c r="E534" s="41">
        <v>45711</v>
      </c>
      <c r="F534" s="41">
        <v>45714</v>
      </c>
      <c r="G534">
        <v>9</v>
      </c>
      <c r="H534" s="42">
        <v>10</v>
      </c>
      <c r="I534" t="s">
        <v>21</v>
      </c>
      <c r="J534" t="s">
        <v>22</v>
      </c>
      <c r="K534" t="s">
        <v>56</v>
      </c>
      <c r="L534" s="44" t="str">
        <f t="shared" si="48"/>
        <v>2025</v>
      </c>
      <c r="M534" s="44" t="str">
        <f t="shared" si="49"/>
        <v>Feb</v>
      </c>
      <c r="N534" s="44" t="str">
        <f t="shared" si="50"/>
        <v>Sun</v>
      </c>
      <c r="O534" s="44">
        <f t="shared" si="51"/>
        <v>3</v>
      </c>
      <c r="P534" s="44">
        <f>ROUND(G534*H534*VLOOKUP(D534,Table2[#All],2,FALSE),0)</f>
        <v>45</v>
      </c>
      <c r="Q534" s="42">
        <f t="shared" si="52"/>
        <v>90</v>
      </c>
      <c r="R534" s="42">
        <f t="shared" si="53"/>
        <v>45</v>
      </c>
    </row>
    <row r="535" spans="1:18">
      <c r="A535">
        <v>534</v>
      </c>
      <c r="B535" t="s">
        <v>115</v>
      </c>
      <c r="C535" t="s">
        <v>41</v>
      </c>
      <c r="D535" t="s">
        <v>42</v>
      </c>
      <c r="E535" s="41">
        <v>45942</v>
      </c>
      <c r="F535" s="41">
        <v>45955</v>
      </c>
      <c r="G535">
        <v>5</v>
      </c>
      <c r="H535" s="42">
        <v>758</v>
      </c>
      <c r="I535" t="s">
        <v>37</v>
      </c>
      <c r="J535" t="s">
        <v>22</v>
      </c>
      <c r="K535" t="s">
        <v>27</v>
      </c>
      <c r="L535" s="44" t="str">
        <f t="shared" si="48"/>
        <v>2025</v>
      </c>
      <c r="M535" s="44" t="str">
        <f t="shared" si="49"/>
        <v>Oct</v>
      </c>
      <c r="N535" s="44" t="str">
        <f t="shared" si="50"/>
        <v>Sun</v>
      </c>
      <c r="O535" s="44">
        <f t="shared" si="51"/>
        <v>13</v>
      </c>
      <c r="P535" s="44">
        <f>ROUND(G535*H535*VLOOKUP(D535,Table2[#All],2,FALSE),0)</f>
        <v>2843</v>
      </c>
      <c r="Q535" s="42">
        <f t="shared" si="52"/>
        <v>3790</v>
      </c>
      <c r="R535" s="42">
        <f t="shared" si="53"/>
        <v>947</v>
      </c>
    </row>
    <row r="536" spans="1:18">
      <c r="A536">
        <v>535</v>
      </c>
      <c r="B536" t="s">
        <v>116</v>
      </c>
      <c r="C536" t="s">
        <v>19</v>
      </c>
      <c r="D536" t="s">
        <v>20</v>
      </c>
      <c r="E536" s="41">
        <v>45896</v>
      </c>
      <c r="F536" s="41">
        <v>45897</v>
      </c>
      <c r="G536">
        <v>10</v>
      </c>
      <c r="H536" s="42">
        <v>541</v>
      </c>
      <c r="I536" t="s">
        <v>21</v>
      </c>
      <c r="J536" t="s">
        <v>31</v>
      </c>
      <c r="K536" t="s">
        <v>23</v>
      </c>
      <c r="L536" s="44" t="str">
        <f t="shared" si="48"/>
        <v>2025</v>
      </c>
      <c r="M536" s="44" t="str">
        <f t="shared" si="49"/>
        <v>Aug</v>
      </c>
      <c r="N536" s="44" t="str">
        <f t="shared" si="50"/>
        <v>Wed</v>
      </c>
      <c r="O536" s="44">
        <f t="shared" si="51"/>
        <v>1</v>
      </c>
      <c r="P536" s="44">
        <f>ROUND(G536*H536*VLOOKUP(D536,Table2[#All],2,FALSE),0)</f>
        <v>4058</v>
      </c>
      <c r="Q536" s="42">
        <f t="shared" si="52"/>
        <v>5410</v>
      </c>
      <c r="R536" s="42">
        <f t="shared" si="53"/>
        <v>1352</v>
      </c>
    </row>
    <row r="537" spans="1:18">
      <c r="A537">
        <v>536</v>
      </c>
      <c r="B537" t="s">
        <v>117</v>
      </c>
      <c r="C537" t="s">
        <v>41</v>
      </c>
      <c r="D537" t="s">
        <v>61</v>
      </c>
      <c r="E537" s="41">
        <v>45890</v>
      </c>
      <c r="F537" s="41">
        <v>45891</v>
      </c>
      <c r="G537">
        <v>1</v>
      </c>
      <c r="H537" s="42">
        <v>46</v>
      </c>
      <c r="I537" t="s">
        <v>21</v>
      </c>
      <c r="J537" t="s">
        <v>31</v>
      </c>
      <c r="K537" t="s">
        <v>39</v>
      </c>
      <c r="L537" s="44" t="str">
        <f t="shared" si="48"/>
        <v>2025</v>
      </c>
      <c r="M537" s="44" t="str">
        <f t="shared" si="49"/>
        <v>Aug</v>
      </c>
      <c r="N537" s="44" t="str">
        <f t="shared" si="50"/>
        <v>Thu</v>
      </c>
      <c r="O537" s="44">
        <f t="shared" si="51"/>
        <v>1</v>
      </c>
      <c r="P537" s="44">
        <f>ROUND(G537*H537*VLOOKUP(D537,Table2[#All],2,FALSE),0)</f>
        <v>32</v>
      </c>
      <c r="Q537" s="42">
        <f t="shared" si="52"/>
        <v>46</v>
      </c>
      <c r="R537" s="42">
        <f t="shared" si="53"/>
        <v>14</v>
      </c>
    </row>
    <row r="538" spans="1:18">
      <c r="A538">
        <v>537</v>
      </c>
      <c r="B538" t="s">
        <v>118</v>
      </c>
      <c r="C538" t="s">
        <v>41</v>
      </c>
      <c r="D538" t="s">
        <v>52</v>
      </c>
      <c r="E538" s="41">
        <v>45857</v>
      </c>
      <c r="F538" s="41">
        <v>45863</v>
      </c>
      <c r="G538">
        <v>4</v>
      </c>
      <c r="H538" s="42">
        <v>82</v>
      </c>
      <c r="I538" t="s">
        <v>37</v>
      </c>
      <c r="J538" t="s">
        <v>38</v>
      </c>
      <c r="K538" t="s">
        <v>23</v>
      </c>
      <c r="L538" s="44" t="str">
        <f t="shared" si="48"/>
        <v>2025</v>
      </c>
      <c r="M538" s="44" t="str">
        <f t="shared" si="49"/>
        <v>Jul</v>
      </c>
      <c r="N538" s="44" t="str">
        <f t="shared" si="50"/>
        <v>Sat</v>
      </c>
      <c r="O538" s="44">
        <f t="shared" si="51"/>
        <v>6</v>
      </c>
      <c r="P538" s="44">
        <f>ROUND(G538*H538*VLOOKUP(D538,Table2[#All],2,FALSE),0)</f>
        <v>213</v>
      </c>
      <c r="Q538" s="42">
        <f t="shared" si="52"/>
        <v>328</v>
      </c>
      <c r="R538" s="42">
        <f t="shared" si="53"/>
        <v>115</v>
      </c>
    </row>
    <row r="539" spans="1:18">
      <c r="A539">
        <v>538</v>
      </c>
      <c r="B539" t="s">
        <v>544</v>
      </c>
      <c r="C539" t="s">
        <v>33</v>
      </c>
      <c r="D539" t="s">
        <v>34</v>
      </c>
      <c r="E539" s="41">
        <v>46008</v>
      </c>
      <c r="F539" s="41">
        <v>46014</v>
      </c>
      <c r="G539">
        <v>9</v>
      </c>
      <c r="H539" s="42">
        <v>891</v>
      </c>
      <c r="I539" t="s">
        <v>37</v>
      </c>
      <c r="J539" t="s">
        <v>38</v>
      </c>
      <c r="K539" t="s">
        <v>39</v>
      </c>
      <c r="L539" s="44" t="str">
        <f t="shared" si="48"/>
        <v>2025</v>
      </c>
      <c r="M539" s="44" t="str">
        <f t="shared" si="49"/>
        <v>Dec</v>
      </c>
      <c r="N539" s="44" t="str">
        <f t="shared" si="50"/>
        <v>Wed</v>
      </c>
      <c r="O539" s="44">
        <f t="shared" si="51"/>
        <v>6</v>
      </c>
      <c r="P539" s="44">
        <f>ROUND(G539*H539*VLOOKUP(D539,Table2[#All],2,FALSE),0)</f>
        <v>4410</v>
      </c>
      <c r="Q539" s="42">
        <f t="shared" si="52"/>
        <v>8019</v>
      </c>
      <c r="R539" s="42">
        <f t="shared" si="53"/>
        <v>3609</v>
      </c>
    </row>
    <row r="540" spans="1:18">
      <c r="A540">
        <v>539</v>
      </c>
      <c r="B540" t="s">
        <v>545</v>
      </c>
      <c r="C540" t="s">
        <v>25</v>
      </c>
      <c r="D540" t="s">
        <v>75</v>
      </c>
      <c r="E540" s="41">
        <v>45779</v>
      </c>
      <c r="F540" s="41">
        <v>45781</v>
      </c>
      <c r="G540">
        <v>4</v>
      </c>
      <c r="H540" s="42">
        <v>578</v>
      </c>
      <c r="I540" t="s">
        <v>21</v>
      </c>
      <c r="J540" t="s">
        <v>22</v>
      </c>
      <c r="K540" t="s">
        <v>56</v>
      </c>
      <c r="L540" s="44" t="str">
        <f t="shared" si="48"/>
        <v>2025</v>
      </c>
      <c r="M540" s="44" t="str">
        <f t="shared" si="49"/>
        <v>May</v>
      </c>
      <c r="N540" s="44" t="str">
        <f t="shared" si="50"/>
        <v>Fri</v>
      </c>
      <c r="O540" s="44">
        <f t="shared" si="51"/>
        <v>2</v>
      </c>
      <c r="P540" s="44">
        <f>ROUND(G540*H540*VLOOKUP(D540,Table2[#All],2,FALSE),0)</f>
        <v>1156</v>
      </c>
      <c r="Q540" s="42">
        <f t="shared" si="52"/>
        <v>2312</v>
      </c>
      <c r="R540" s="42">
        <f t="shared" si="53"/>
        <v>1156</v>
      </c>
    </row>
    <row r="541" spans="1:18">
      <c r="A541">
        <v>540</v>
      </c>
      <c r="B541" t="s">
        <v>546</v>
      </c>
      <c r="C541" t="s">
        <v>19</v>
      </c>
      <c r="D541" t="s">
        <v>46</v>
      </c>
      <c r="E541" s="41">
        <v>45763</v>
      </c>
      <c r="F541" s="41">
        <v>45767</v>
      </c>
      <c r="G541">
        <v>4</v>
      </c>
      <c r="H541" s="42">
        <v>152</v>
      </c>
      <c r="I541" t="s">
        <v>37</v>
      </c>
      <c r="J541" t="s">
        <v>38</v>
      </c>
      <c r="K541" t="s">
        <v>56</v>
      </c>
      <c r="L541" s="44" t="str">
        <f t="shared" si="48"/>
        <v>2025</v>
      </c>
      <c r="M541" s="44" t="str">
        <f t="shared" si="49"/>
        <v>Apr</v>
      </c>
      <c r="N541" s="44" t="str">
        <f t="shared" si="50"/>
        <v>Wed</v>
      </c>
      <c r="O541" s="44">
        <f t="shared" si="51"/>
        <v>4</v>
      </c>
      <c r="P541" s="44">
        <f>ROUND(G541*H541*VLOOKUP(D541,Table2[#All],2,FALSE),0)</f>
        <v>486</v>
      </c>
      <c r="Q541" s="42">
        <f t="shared" si="52"/>
        <v>608</v>
      </c>
      <c r="R541" s="42">
        <f t="shared" si="53"/>
        <v>122</v>
      </c>
    </row>
    <row r="542" spans="1:18">
      <c r="A542">
        <v>541</v>
      </c>
      <c r="B542" t="s">
        <v>547</v>
      </c>
      <c r="C542" t="s">
        <v>29</v>
      </c>
      <c r="D542" t="s">
        <v>65</v>
      </c>
      <c r="E542" s="41">
        <v>45698</v>
      </c>
      <c r="F542" s="41">
        <v>45699</v>
      </c>
      <c r="G542">
        <v>3</v>
      </c>
      <c r="H542" s="42">
        <v>288</v>
      </c>
      <c r="I542" t="s">
        <v>21</v>
      </c>
      <c r="J542" t="s">
        <v>22</v>
      </c>
      <c r="K542" t="s">
        <v>56</v>
      </c>
      <c r="L542" s="44" t="str">
        <f t="shared" si="48"/>
        <v>2025</v>
      </c>
      <c r="M542" s="44" t="str">
        <f t="shared" si="49"/>
        <v>Feb</v>
      </c>
      <c r="N542" s="44" t="str">
        <f t="shared" si="50"/>
        <v>Mon</v>
      </c>
      <c r="O542" s="44">
        <f t="shared" si="51"/>
        <v>1</v>
      </c>
      <c r="P542" s="44">
        <f>ROUND(G542*H542*VLOOKUP(D542,Table2[#All],2,FALSE),0)</f>
        <v>605</v>
      </c>
      <c r="Q542" s="42">
        <f t="shared" si="52"/>
        <v>864</v>
      </c>
      <c r="R542" s="42">
        <f t="shared" si="53"/>
        <v>259</v>
      </c>
    </row>
    <row r="543" spans="1:18">
      <c r="A543">
        <v>542</v>
      </c>
      <c r="B543" t="s">
        <v>548</v>
      </c>
      <c r="C543" t="s">
        <v>33</v>
      </c>
      <c r="D543" t="s">
        <v>34</v>
      </c>
      <c r="E543" s="41">
        <v>45986</v>
      </c>
      <c r="F543" s="41">
        <v>45994</v>
      </c>
      <c r="G543">
        <v>1</v>
      </c>
      <c r="H543" s="42">
        <v>321</v>
      </c>
      <c r="I543" t="s">
        <v>21</v>
      </c>
      <c r="J543" t="s">
        <v>31</v>
      </c>
      <c r="K543" t="s">
        <v>23</v>
      </c>
      <c r="L543" s="44" t="str">
        <f t="shared" si="48"/>
        <v>2025</v>
      </c>
      <c r="M543" s="44" t="str">
        <f t="shared" si="49"/>
        <v>Nov</v>
      </c>
      <c r="N543" s="44" t="str">
        <f t="shared" si="50"/>
        <v>Tue</v>
      </c>
      <c r="O543" s="44">
        <f t="shared" si="51"/>
        <v>8</v>
      </c>
      <c r="P543" s="44">
        <f>ROUND(G543*H543*VLOOKUP(D543,Table2[#All],2,FALSE),0)</f>
        <v>177</v>
      </c>
      <c r="Q543" s="42">
        <f t="shared" si="52"/>
        <v>321</v>
      </c>
      <c r="R543" s="42">
        <f t="shared" si="53"/>
        <v>144</v>
      </c>
    </row>
    <row r="544" spans="1:18">
      <c r="A544">
        <v>543</v>
      </c>
      <c r="B544" t="s">
        <v>549</v>
      </c>
      <c r="C544" t="s">
        <v>41</v>
      </c>
      <c r="D544" t="s">
        <v>61</v>
      </c>
      <c r="E544" s="41">
        <v>45749</v>
      </c>
      <c r="F544" s="41">
        <v>45759</v>
      </c>
      <c r="G544">
        <v>7</v>
      </c>
      <c r="H544" s="42">
        <v>356</v>
      </c>
      <c r="I544" t="s">
        <v>21</v>
      </c>
      <c r="J544" t="s">
        <v>31</v>
      </c>
      <c r="K544" t="s">
        <v>27</v>
      </c>
      <c r="L544" s="44" t="str">
        <f t="shared" si="48"/>
        <v>2025</v>
      </c>
      <c r="M544" s="44" t="str">
        <f t="shared" si="49"/>
        <v>Apr</v>
      </c>
      <c r="N544" s="44" t="str">
        <f t="shared" si="50"/>
        <v>Wed</v>
      </c>
      <c r="O544" s="44">
        <f t="shared" si="51"/>
        <v>10</v>
      </c>
      <c r="P544" s="44">
        <f>ROUND(G544*H544*VLOOKUP(D544,Table2[#All],2,FALSE),0)</f>
        <v>1744</v>
      </c>
      <c r="Q544" s="42">
        <f t="shared" si="52"/>
        <v>2492</v>
      </c>
      <c r="R544" s="42">
        <f t="shared" si="53"/>
        <v>748</v>
      </c>
    </row>
    <row r="545" spans="1:18">
      <c r="A545">
        <v>544</v>
      </c>
      <c r="B545" t="s">
        <v>550</v>
      </c>
      <c r="C545" t="s">
        <v>19</v>
      </c>
      <c r="D545" t="s">
        <v>46</v>
      </c>
      <c r="E545" s="41">
        <v>45726</v>
      </c>
      <c r="F545" s="41">
        <v>45737</v>
      </c>
      <c r="G545">
        <v>2</v>
      </c>
      <c r="H545" s="42">
        <v>944</v>
      </c>
      <c r="I545" t="s">
        <v>37</v>
      </c>
      <c r="J545" t="s">
        <v>38</v>
      </c>
      <c r="K545" t="s">
        <v>27</v>
      </c>
      <c r="L545" s="44" t="str">
        <f t="shared" si="48"/>
        <v>2025</v>
      </c>
      <c r="M545" s="44" t="str">
        <f t="shared" si="49"/>
        <v>Mar</v>
      </c>
      <c r="N545" s="44" t="str">
        <f t="shared" si="50"/>
        <v>Mon</v>
      </c>
      <c r="O545" s="44">
        <f t="shared" si="51"/>
        <v>11</v>
      </c>
      <c r="P545" s="44">
        <f>ROUND(G545*H545*VLOOKUP(D545,Table2[#All],2,FALSE),0)</f>
        <v>1510</v>
      </c>
      <c r="Q545" s="42">
        <f t="shared" si="52"/>
        <v>1888</v>
      </c>
      <c r="R545" s="42">
        <f t="shared" si="53"/>
        <v>378</v>
      </c>
    </row>
    <row r="546" spans="1:18">
      <c r="A546">
        <v>545</v>
      </c>
      <c r="B546" t="s">
        <v>551</v>
      </c>
      <c r="C546" t="s">
        <v>41</v>
      </c>
      <c r="D546" t="s">
        <v>87</v>
      </c>
      <c r="E546" s="41">
        <v>46008</v>
      </c>
      <c r="F546" s="41">
        <v>46018</v>
      </c>
      <c r="G546">
        <v>10</v>
      </c>
      <c r="H546" s="42">
        <v>172</v>
      </c>
      <c r="I546" t="s">
        <v>21</v>
      </c>
      <c r="J546" t="s">
        <v>43</v>
      </c>
      <c r="K546" t="s">
        <v>27</v>
      </c>
      <c r="L546" s="44" t="str">
        <f t="shared" si="48"/>
        <v>2025</v>
      </c>
      <c r="M546" s="44" t="str">
        <f t="shared" si="49"/>
        <v>Dec</v>
      </c>
      <c r="N546" s="44" t="str">
        <f t="shared" si="50"/>
        <v>Wed</v>
      </c>
      <c r="O546" s="44">
        <f t="shared" si="51"/>
        <v>10</v>
      </c>
      <c r="P546" s="44">
        <f>ROUND(G546*H546*VLOOKUP(D546,Table2[#All],2,FALSE),0)</f>
        <v>1290</v>
      </c>
      <c r="Q546" s="42">
        <f t="shared" si="52"/>
        <v>1720</v>
      </c>
      <c r="R546" s="42">
        <f t="shared" si="53"/>
        <v>430</v>
      </c>
    </row>
    <row r="547" spans="1:18">
      <c r="A547">
        <v>546</v>
      </c>
      <c r="B547" t="s">
        <v>552</v>
      </c>
      <c r="C547" t="s">
        <v>29</v>
      </c>
      <c r="D547" t="s">
        <v>30</v>
      </c>
      <c r="E547" s="41">
        <v>45883</v>
      </c>
      <c r="F547" s="41">
        <v>45885</v>
      </c>
      <c r="G547">
        <v>7</v>
      </c>
      <c r="H547" s="42">
        <v>70</v>
      </c>
      <c r="I547" t="s">
        <v>21</v>
      </c>
      <c r="J547" t="s">
        <v>59</v>
      </c>
      <c r="K547" t="s">
        <v>56</v>
      </c>
      <c r="L547" s="44" t="str">
        <f t="shared" si="48"/>
        <v>2025</v>
      </c>
      <c r="M547" s="44" t="str">
        <f t="shared" si="49"/>
        <v>Aug</v>
      </c>
      <c r="N547" s="44" t="str">
        <f t="shared" si="50"/>
        <v>Thu</v>
      </c>
      <c r="O547" s="44">
        <f t="shared" si="51"/>
        <v>2</v>
      </c>
      <c r="P547" s="44">
        <f>ROUND(G547*H547*VLOOKUP(D547,Table2[#All],2,FALSE),0)</f>
        <v>368</v>
      </c>
      <c r="Q547" s="42">
        <f t="shared" si="52"/>
        <v>490</v>
      </c>
      <c r="R547" s="42">
        <f t="shared" si="53"/>
        <v>122</v>
      </c>
    </row>
    <row r="548" spans="1:18">
      <c r="A548">
        <v>547</v>
      </c>
      <c r="B548" t="s">
        <v>553</v>
      </c>
      <c r="C548" t="s">
        <v>19</v>
      </c>
      <c r="D548" t="s">
        <v>46</v>
      </c>
      <c r="E548" s="41">
        <v>45919</v>
      </c>
      <c r="F548" s="41">
        <v>45922</v>
      </c>
      <c r="G548">
        <v>2</v>
      </c>
      <c r="H548" s="42">
        <v>722</v>
      </c>
      <c r="I548" t="s">
        <v>21</v>
      </c>
      <c r="J548" t="s">
        <v>38</v>
      </c>
      <c r="K548" t="s">
        <v>56</v>
      </c>
      <c r="L548" s="44" t="str">
        <f t="shared" si="48"/>
        <v>2025</v>
      </c>
      <c r="M548" s="44" t="str">
        <f t="shared" si="49"/>
        <v>Sep</v>
      </c>
      <c r="N548" s="44" t="str">
        <f t="shared" si="50"/>
        <v>Fri</v>
      </c>
      <c r="O548" s="44">
        <f t="shared" si="51"/>
        <v>3</v>
      </c>
      <c r="P548" s="44">
        <f>ROUND(G548*H548*VLOOKUP(D548,Table2[#All],2,FALSE),0)</f>
        <v>1155</v>
      </c>
      <c r="Q548" s="42">
        <f t="shared" si="52"/>
        <v>1444</v>
      </c>
      <c r="R548" s="42">
        <f t="shared" si="53"/>
        <v>289</v>
      </c>
    </row>
    <row r="549" spans="1:18">
      <c r="A549">
        <v>548</v>
      </c>
      <c r="B549" t="s">
        <v>554</v>
      </c>
      <c r="C549" t="s">
        <v>33</v>
      </c>
      <c r="D549" t="s">
        <v>81</v>
      </c>
      <c r="E549" s="41">
        <v>46002</v>
      </c>
      <c r="F549" s="41">
        <v>46010</v>
      </c>
      <c r="G549">
        <v>2</v>
      </c>
      <c r="H549" s="42">
        <v>876</v>
      </c>
      <c r="I549" t="s">
        <v>37</v>
      </c>
      <c r="J549" t="s">
        <v>59</v>
      </c>
      <c r="K549" t="s">
        <v>23</v>
      </c>
      <c r="L549" s="44" t="str">
        <f t="shared" si="48"/>
        <v>2025</v>
      </c>
      <c r="M549" s="44" t="str">
        <f t="shared" si="49"/>
        <v>Dec</v>
      </c>
      <c r="N549" s="44" t="str">
        <f t="shared" si="50"/>
        <v>Thu</v>
      </c>
      <c r="O549" s="44">
        <f t="shared" si="51"/>
        <v>8</v>
      </c>
      <c r="P549" s="44">
        <f>ROUND(G549*H549*VLOOKUP(D549,Table2[#All],2,FALSE),0)</f>
        <v>964</v>
      </c>
      <c r="Q549" s="42">
        <f t="shared" si="52"/>
        <v>1752</v>
      </c>
      <c r="R549" s="42">
        <f t="shared" si="53"/>
        <v>788</v>
      </c>
    </row>
    <row r="550" spans="1:18">
      <c r="A550">
        <v>549</v>
      </c>
      <c r="B550" t="s">
        <v>118</v>
      </c>
      <c r="C550" t="s">
        <v>29</v>
      </c>
      <c r="D550" t="s">
        <v>30</v>
      </c>
      <c r="E550" s="41">
        <v>45787</v>
      </c>
      <c r="F550" s="41">
        <v>45794</v>
      </c>
      <c r="G550">
        <v>8</v>
      </c>
      <c r="H550" s="42">
        <v>281</v>
      </c>
      <c r="I550" t="s">
        <v>21</v>
      </c>
      <c r="J550" t="s">
        <v>43</v>
      </c>
      <c r="K550" t="s">
        <v>39</v>
      </c>
      <c r="L550" s="44" t="str">
        <f t="shared" si="48"/>
        <v>2025</v>
      </c>
      <c r="M550" s="44" t="str">
        <f t="shared" si="49"/>
        <v>May</v>
      </c>
      <c r="N550" s="44" t="str">
        <f t="shared" si="50"/>
        <v>Sat</v>
      </c>
      <c r="O550" s="44">
        <f t="shared" si="51"/>
        <v>7</v>
      </c>
      <c r="P550" s="44">
        <f>ROUND(G550*H550*VLOOKUP(D550,Table2[#All],2,FALSE),0)</f>
        <v>1686</v>
      </c>
      <c r="Q550" s="42">
        <f t="shared" si="52"/>
        <v>2248</v>
      </c>
      <c r="R550" s="42">
        <f t="shared" si="53"/>
        <v>562</v>
      </c>
    </row>
    <row r="551" spans="1:18">
      <c r="A551">
        <v>550</v>
      </c>
      <c r="B551" t="s">
        <v>555</v>
      </c>
      <c r="C551" t="s">
        <v>19</v>
      </c>
      <c r="D551" t="s">
        <v>36</v>
      </c>
      <c r="E551" s="41">
        <v>45757</v>
      </c>
      <c r="F551" s="41">
        <v>45764</v>
      </c>
      <c r="G551">
        <v>7</v>
      </c>
      <c r="H551" s="42">
        <v>390</v>
      </c>
      <c r="I551" t="s">
        <v>37</v>
      </c>
      <c r="J551" t="s">
        <v>59</v>
      </c>
      <c r="K551" t="s">
        <v>56</v>
      </c>
      <c r="L551" s="44" t="str">
        <f t="shared" si="48"/>
        <v>2025</v>
      </c>
      <c r="M551" s="44" t="str">
        <f t="shared" si="49"/>
        <v>Apr</v>
      </c>
      <c r="N551" s="44" t="str">
        <f t="shared" si="50"/>
        <v>Thu</v>
      </c>
      <c r="O551" s="44">
        <f t="shared" si="51"/>
        <v>7</v>
      </c>
      <c r="P551" s="44">
        <f>ROUND(G551*H551*VLOOKUP(D551,Table2[#All],2,FALSE),0)</f>
        <v>1775</v>
      </c>
      <c r="Q551" s="42">
        <f t="shared" si="52"/>
        <v>2730</v>
      </c>
      <c r="R551" s="42">
        <f t="shared" si="53"/>
        <v>955</v>
      </c>
    </row>
    <row r="552" spans="1:18">
      <c r="A552">
        <v>551</v>
      </c>
      <c r="B552" t="s">
        <v>556</v>
      </c>
      <c r="C552" t="s">
        <v>41</v>
      </c>
      <c r="D552" t="s">
        <v>87</v>
      </c>
      <c r="E552" s="41">
        <v>45934</v>
      </c>
      <c r="F552" s="41">
        <v>45940</v>
      </c>
      <c r="G552">
        <v>5</v>
      </c>
      <c r="H552" s="42">
        <v>953</v>
      </c>
      <c r="I552" t="s">
        <v>21</v>
      </c>
      <c r="J552" t="s">
        <v>31</v>
      </c>
      <c r="K552" t="s">
        <v>39</v>
      </c>
      <c r="L552" s="44" t="str">
        <f t="shared" si="48"/>
        <v>2025</v>
      </c>
      <c r="M552" s="44" t="str">
        <f t="shared" si="49"/>
        <v>Oct</v>
      </c>
      <c r="N552" s="44" t="str">
        <f t="shared" si="50"/>
        <v>Sat</v>
      </c>
      <c r="O552" s="44">
        <f t="shared" si="51"/>
        <v>6</v>
      </c>
      <c r="P552" s="44">
        <f>ROUND(G552*H552*VLOOKUP(D552,Table2[#All],2,FALSE),0)</f>
        <v>3574</v>
      </c>
      <c r="Q552" s="42">
        <f t="shared" si="52"/>
        <v>4765</v>
      </c>
      <c r="R552" s="42">
        <f t="shared" si="53"/>
        <v>1191</v>
      </c>
    </row>
    <row r="553" spans="1:18">
      <c r="A553">
        <v>552</v>
      </c>
      <c r="B553" t="s">
        <v>557</v>
      </c>
      <c r="C553" t="s">
        <v>41</v>
      </c>
      <c r="D553" t="s">
        <v>52</v>
      </c>
      <c r="E553" s="41">
        <v>45666</v>
      </c>
      <c r="F553" s="41">
        <v>45678</v>
      </c>
      <c r="G553">
        <v>6</v>
      </c>
      <c r="H553" s="42">
        <v>323</v>
      </c>
      <c r="I553" t="s">
        <v>37</v>
      </c>
      <c r="J553" t="s">
        <v>59</v>
      </c>
      <c r="K553" t="s">
        <v>23</v>
      </c>
      <c r="L553" s="44" t="str">
        <f t="shared" si="48"/>
        <v>2025</v>
      </c>
      <c r="M553" s="44" t="str">
        <f t="shared" si="49"/>
        <v>Jan</v>
      </c>
      <c r="N553" s="44" t="str">
        <f t="shared" si="50"/>
        <v>Thu</v>
      </c>
      <c r="O553" s="44">
        <f t="shared" si="51"/>
        <v>12</v>
      </c>
      <c r="P553" s="44">
        <f>ROUND(G553*H553*VLOOKUP(D553,Table2[#All],2,FALSE),0)</f>
        <v>1260</v>
      </c>
      <c r="Q553" s="42">
        <f t="shared" si="52"/>
        <v>1938</v>
      </c>
      <c r="R553" s="42">
        <f t="shared" si="53"/>
        <v>678</v>
      </c>
    </row>
    <row r="554" spans="1:18">
      <c r="A554">
        <v>553</v>
      </c>
      <c r="B554" t="s">
        <v>558</v>
      </c>
      <c r="C554" t="s">
        <v>41</v>
      </c>
      <c r="D554" t="s">
        <v>61</v>
      </c>
      <c r="E554" s="41">
        <v>45713</v>
      </c>
      <c r="F554" s="41">
        <v>45717</v>
      </c>
      <c r="G554">
        <v>3</v>
      </c>
      <c r="H554" s="42">
        <v>380</v>
      </c>
      <c r="I554" t="s">
        <v>21</v>
      </c>
      <c r="J554" t="s">
        <v>31</v>
      </c>
      <c r="K554" t="s">
        <v>56</v>
      </c>
      <c r="L554" s="44" t="str">
        <f t="shared" si="48"/>
        <v>2025</v>
      </c>
      <c r="M554" s="44" t="str">
        <f t="shared" si="49"/>
        <v>Feb</v>
      </c>
      <c r="N554" s="44" t="str">
        <f t="shared" si="50"/>
        <v>Tue</v>
      </c>
      <c r="O554" s="44">
        <f t="shared" si="51"/>
        <v>4</v>
      </c>
      <c r="P554" s="44">
        <f>ROUND(G554*H554*VLOOKUP(D554,Table2[#All],2,FALSE),0)</f>
        <v>798</v>
      </c>
      <c r="Q554" s="42">
        <f t="shared" si="52"/>
        <v>1140</v>
      </c>
      <c r="R554" s="42">
        <f t="shared" si="53"/>
        <v>342</v>
      </c>
    </row>
    <row r="555" spans="1:18">
      <c r="A555">
        <v>554</v>
      </c>
      <c r="B555" t="s">
        <v>559</v>
      </c>
      <c r="C555" t="s">
        <v>25</v>
      </c>
      <c r="D555" t="s">
        <v>26</v>
      </c>
      <c r="E555" s="41">
        <v>45897</v>
      </c>
      <c r="F555" s="41">
        <v>45905</v>
      </c>
      <c r="G555">
        <v>10</v>
      </c>
      <c r="H555" s="42">
        <v>509</v>
      </c>
      <c r="I555" t="s">
        <v>37</v>
      </c>
      <c r="J555" t="s">
        <v>59</v>
      </c>
      <c r="K555" t="s">
        <v>23</v>
      </c>
      <c r="L555" s="44" t="str">
        <f t="shared" si="48"/>
        <v>2025</v>
      </c>
      <c r="M555" s="44" t="str">
        <f t="shared" si="49"/>
        <v>Aug</v>
      </c>
      <c r="N555" s="44" t="str">
        <f t="shared" si="50"/>
        <v>Thu</v>
      </c>
      <c r="O555" s="44">
        <f t="shared" si="51"/>
        <v>8</v>
      </c>
      <c r="P555" s="44">
        <f>ROUND(G555*H555*VLOOKUP(D555,Table2[#All],2,FALSE),0)</f>
        <v>2545</v>
      </c>
      <c r="Q555" s="42">
        <f t="shared" si="52"/>
        <v>5090</v>
      </c>
      <c r="R555" s="42">
        <f t="shared" si="53"/>
        <v>2545</v>
      </c>
    </row>
    <row r="556" spans="1:18">
      <c r="A556">
        <v>555</v>
      </c>
      <c r="B556" t="s">
        <v>137</v>
      </c>
      <c r="C556" t="s">
        <v>33</v>
      </c>
      <c r="D556" t="s">
        <v>34</v>
      </c>
      <c r="E556" s="41">
        <v>45743</v>
      </c>
      <c r="F556" s="41">
        <v>45748</v>
      </c>
      <c r="G556">
        <v>1</v>
      </c>
      <c r="H556" s="42">
        <v>968</v>
      </c>
      <c r="I556" t="s">
        <v>21</v>
      </c>
      <c r="J556" t="s">
        <v>43</v>
      </c>
      <c r="K556" t="s">
        <v>39</v>
      </c>
      <c r="L556" s="44" t="str">
        <f t="shared" si="48"/>
        <v>2025</v>
      </c>
      <c r="M556" s="44" t="str">
        <f t="shared" si="49"/>
        <v>Mar</v>
      </c>
      <c r="N556" s="44" t="str">
        <f t="shared" si="50"/>
        <v>Thu</v>
      </c>
      <c r="O556" s="44">
        <f t="shared" si="51"/>
        <v>5</v>
      </c>
      <c r="P556" s="44">
        <f>ROUND(G556*H556*VLOOKUP(D556,Table2[#All],2,FALSE),0)</f>
        <v>532</v>
      </c>
      <c r="Q556" s="42">
        <f t="shared" si="52"/>
        <v>968</v>
      </c>
      <c r="R556" s="42">
        <f t="shared" si="53"/>
        <v>436</v>
      </c>
    </row>
  </sheetData>
  <conditionalFormatting sqref="A1:A556 A558:A1048576">
    <cfRule type="duplicateValues" dxfId="98" priority="2"/>
  </conditionalFormatting>
  <conditionalFormatting sqref="A2:K556">
    <cfRule type="containsBlanks" dxfId="99" priority="1">
      <formula>LEN(TRIM(A2))=0</formula>
    </cfRule>
  </conditionalFormatting>
  <pageMargins left="0.7" right="0.7" top="0.75" bottom="0.75" header="0.3" footer="0.3"/>
  <pageSetup paperSize="9" orientation="portrait"/>
  <headerFooter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6"/>
  <sheetViews>
    <sheetView workbookViewId="0">
      <selection activeCell="C11" sqref="C10:C11"/>
    </sheetView>
  </sheetViews>
  <sheetFormatPr defaultColWidth="9" defaultRowHeight="15" outlineLevelCol="1"/>
  <cols>
    <col min="1" max="1" width="15.4380952380952" customWidth="1"/>
    <col min="2" max="2" width="16.4380952380952" customWidth="1"/>
  </cols>
  <sheetData>
    <row r="1" spans="1:2">
      <c r="A1" t="s">
        <v>3</v>
      </c>
      <c r="B1" t="s">
        <v>560</v>
      </c>
    </row>
    <row r="2" spans="1:2">
      <c r="A2" t="s">
        <v>20</v>
      </c>
      <c r="B2" s="40">
        <v>0.75</v>
      </c>
    </row>
    <row r="3" spans="1:2">
      <c r="A3" t="s">
        <v>36</v>
      </c>
      <c r="B3" s="40">
        <v>0.65</v>
      </c>
    </row>
    <row r="4" spans="1:2">
      <c r="A4" t="s">
        <v>46</v>
      </c>
      <c r="B4" s="40">
        <v>0.8</v>
      </c>
    </row>
    <row r="5" spans="1:2">
      <c r="A5" t="s">
        <v>69</v>
      </c>
      <c r="B5" s="40">
        <v>0.85</v>
      </c>
    </row>
    <row r="6" spans="1:2">
      <c r="A6" t="s">
        <v>107</v>
      </c>
      <c r="B6" s="40">
        <v>0.7</v>
      </c>
    </row>
    <row r="7" spans="1:2">
      <c r="A7" t="s">
        <v>26</v>
      </c>
      <c r="B7" s="40">
        <v>0.5</v>
      </c>
    </row>
    <row r="8" spans="1:2">
      <c r="A8" t="s">
        <v>67</v>
      </c>
      <c r="B8" s="40">
        <v>0.55</v>
      </c>
    </row>
    <row r="9" spans="1:2">
      <c r="A9" t="s">
        <v>54</v>
      </c>
      <c r="B9" s="40">
        <v>0.6</v>
      </c>
    </row>
    <row r="10" spans="1:2">
      <c r="A10" t="s">
        <v>71</v>
      </c>
      <c r="B10" s="40">
        <v>0.65</v>
      </c>
    </row>
    <row r="11" spans="1:2">
      <c r="A11" t="s">
        <v>75</v>
      </c>
      <c r="B11" s="40">
        <v>0.5</v>
      </c>
    </row>
    <row r="12" spans="1:2">
      <c r="A12" t="s">
        <v>63</v>
      </c>
      <c r="B12" s="40">
        <v>0.7</v>
      </c>
    </row>
    <row r="13" spans="1:2">
      <c r="A13" t="s">
        <v>30</v>
      </c>
      <c r="B13" s="40">
        <v>0.75</v>
      </c>
    </row>
    <row r="14" spans="1:2">
      <c r="A14" t="s">
        <v>94</v>
      </c>
      <c r="B14" s="40">
        <v>0.8</v>
      </c>
    </row>
    <row r="15" spans="1:2">
      <c r="A15" t="s">
        <v>65</v>
      </c>
      <c r="B15" s="40">
        <v>0.7</v>
      </c>
    </row>
    <row r="16" spans="1:2">
      <c r="A16" t="s">
        <v>50</v>
      </c>
      <c r="B16" s="40">
        <v>0.65</v>
      </c>
    </row>
    <row r="17" spans="1:2">
      <c r="A17" t="s">
        <v>34</v>
      </c>
      <c r="B17" s="40">
        <v>0.55</v>
      </c>
    </row>
    <row r="18" spans="1:2">
      <c r="A18" t="s">
        <v>48</v>
      </c>
      <c r="B18" s="40">
        <v>0.5</v>
      </c>
    </row>
    <row r="19" spans="1:2">
      <c r="A19" t="s">
        <v>111</v>
      </c>
      <c r="B19" s="40">
        <v>0.6</v>
      </c>
    </row>
    <row r="20" spans="1:2">
      <c r="A20" t="s">
        <v>81</v>
      </c>
      <c r="B20" s="40">
        <v>0.55</v>
      </c>
    </row>
    <row r="21" spans="1:2">
      <c r="A21" t="s">
        <v>126</v>
      </c>
      <c r="B21" s="40">
        <v>0.6</v>
      </c>
    </row>
    <row r="22" spans="1:2">
      <c r="A22" t="s">
        <v>42</v>
      </c>
      <c r="B22" s="40">
        <v>0.75</v>
      </c>
    </row>
    <row r="23" spans="1:2">
      <c r="A23" t="s">
        <v>52</v>
      </c>
      <c r="B23" s="40">
        <v>0.65</v>
      </c>
    </row>
    <row r="24" spans="1:2">
      <c r="A24" t="s">
        <v>61</v>
      </c>
      <c r="B24" s="40">
        <v>0.7</v>
      </c>
    </row>
    <row r="25" spans="1:2">
      <c r="A25" t="s">
        <v>87</v>
      </c>
      <c r="B25" s="40">
        <v>0.75</v>
      </c>
    </row>
    <row r="26" spans="1:2">
      <c r="A26" t="s">
        <v>90</v>
      </c>
      <c r="B26" s="40">
        <v>0.65</v>
      </c>
    </row>
  </sheetData>
  <pageMargins left="0.7" right="0.7" top="0.75" bottom="0.75" header="0.3" footer="0.3"/>
  <pageSetup paperSize="9" orientation="portrait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2:N20"/>
  <sheetViews>
    <sheetView workbookViewId="0">
      <selection activeCell="A1" sqref="A1"/>
    </sheetView>
  </sheetViews>
  <sheetFormatPr defaultColWidth="9.14285714285714" defaultRowHeight="15"/>
  <cols>
    <col min="3" max="3" width="19.4285714285714" customWidth="1"/>
    <col min="4" max="4" width="14" customWidth="1"/>
    <col min="5" max="5" width="19.4285714285714" customWidth="1"/>
    <col min="6" max="6" width="12.8571428571429" customWidth="1"/>
    <col min="7" max="7" width="19.4285714285714" customWidth="1"/>
    <col min="8" max="8" width="14" customWidth="1"/>
    <col min="9" max="9" width="19.4285714285714" customWidth="1"/>
    <col min="10" max="10" width="12.8571428571429" customWidth="1"/>
    <col min="11" max="11" width="19.4285714285714" customWidth="1"/>
    <col min="12" max="12" width="12.8571428571429" customWidth="1"/>
    <col min="13" max="13" width="19.4285714285714" customWidth="1"/>
    <col min="14" max="14" width="14" customWidth="1"/>
  </cols>
  <sheetData>
    <row r="2" ht="15.75"/>
    <row r="3" spans="3:14">
      <c r="C3" s="26" t="s">
        <v>561</v>
      </c>
      <c r="D3" s="27"/>
      <c r="E3" s="27"/>
      <c r="F3" s="27"/>
      <c r="G3" s="27"/>
      <c r="H3" s="27"/>
      <c r="I3" s="27"/>
      <c r="J3" s="27"/>
      <c r="K3" s="27"/>
      <c r="L3" s="27"/>
      <c r="M3" s="27"/>
      <c r="N3" s="38"/>
    </row>
    <row r="4" ht="15.75" spans="3:14">
      <c r="C4" s="28"/>
      <c r="D4" s="29"/>
      <c r="E4" s="29"/>
      <c r="F4" s="29"/>
      <c r="G4" s="29"/>
      <c r="H4" s="29"/>
      <c r="I4" s="29"/>
      <c r="J4" s="29"/>
      <c r="K4" s="29"/>
      <c r="L4" s="29"/>
      <c r="M4" s="29"/>
      <c r="N4" s="39"/>
    </row>
    <row r="5" ht="15.75"/>
    <row r="6" s="25" customFormat="1" spans="3:14">
      <c r="C6" s="30" t="s">
        <v>14</v>
      </c>
      <c r="D6" s="31"/>
      <c r="E6" s="30" t="s">
        <v>15</v>
      </c>
      <c r="F6" s="31"/>
      <c r="G6" s="30" t="s">
        <v>16</v>
      </c>
      <c r="H6" s="31"/>
      <c r="I6" s="30" t="s">
        <v>17</v>
      </c>
      <c r="J6" s="31"/>
      <c r="K6" s="30" t="s">
        <v>6</v>
      </c>
      <c r="L6" s="31"/>
      <c r="M6" s="30" t="s">
        <v>7</v>
      </c>
      <c r="N6" s="31"/>
    </row>
    <row r="7" s="25" customFormat="1" ht="15.75" spans="3:14">
      <c r="C7" s="32"/>
      <c r="D7" s="33"/>
      <c r="E7" s="32"/>
      <c r="F7" s="33"/>
      <c r="G7" s="32"/>
      <c r="H7" s="33"/>
      <c r="I7" s="32"/>
      <c r="J7" s="33"/>
      <c r="K7" s="32"/>
      <c r="L7" s="33"/>
      <c r="M7" s="32"/>
      <c r="N7" s="33"/>
    </row>
    <row r="8" spans="3:14">
      <c r="C8" s="34" t="s">
        <v>562</v>
      </c>
      <c r="D8" s="35">
        <f>AVERAGE('Retail Store Sales'!O2:O556)</f>
        <v>7.84504504504504</v>
      </c>
      <c r="E8" s="34" t="s">
        <v>562</v>
      </c>
      <c r="F8" s="35">
        <f>AVERAGE('Retail Store Sales'!P2:P556)</f>
        <v>1724.86306306306</v>
      </c>
      <c r="G8" s="34" t="s">
        <v>562</v>
      </c>
      <c r="H8" s="35">
        <f>AVERAGE('Retail Store Sales'!Q2:Q556)</f>
        <v>2651.61233541234</v>
      </c>
      <c r="I8" s="34" t="s">
        <v>562</v>
      </c>
      <c r="J8" s="35">
        <f>AVERAGE('Retail Store Sales'!R2:R556)</f>
        <v>926.749272349272</v>
      </c>
      <c r="K8" s="34" t="s">
        <v>562</v>
      </c>
      <c r="L8" s="35">
        <f>AVERAGE('Retail Store Sales'!G2:G556)</f>
        <v>5.4036036036036</v>
      </c>
      <c r="M8" s="34" t="s">
        <v>562</v>
      </c>
      <c r="N8" s="35">
        <f>AVERAGE('Retail Store Sales'!H2:H556)</f>
        <v>496.98516978517</v>
      </c>
    </row>
    <row r="9" spans="3:14">
      <c r="C9" s="34" t="s">
        <v>563</v>
      </c>
      <c r="D9" s="35">
        <f>_xlfn.STDEV.S('Retail Store Sales'!O2:O556)/SQRT(COUNT('Retail Store Sales'!O2:O556))</f>
        <v>0.164958632058693</v>
      </c>
      <c r="E9" s="34" t="s">
        <v>563</v>
      </c>
      <c r="F9" s="35">
        <f>_xlfn.STDEV.S('Retail Store Sales'!P2:P556)/SQRT(COUNT('Retail Store Sales'!P2:P556))</f>
        <v>62.5793678800326</v>
      </c>
      <c r="G9" s="34" t="s">
        <v>563</v>
      </c>
      <c r="H9" s="35">
        <f>_xlfn.STDEV.S('Retail Store Sales'!Q2:Q556)/SQRT(COUNT('Retail Store Sales'!Q2:Q556))</f>
        <v>93.3372388989082</v>
      </c>
      <c r="I9" s="34" t="s">
        <v>563</v>
      </c>
      <c r="J9" s="35">
        <f>_xlfn.STDEV.S('Retail Store Sales'!R2:R556)/SQRT(COUNT('Retail Store Sales'!R2:R556))</f>
        <v>35.6099020356235</v>
      </c>
      <c r="K9" s="34" t="s">
        <v>563</v>
      </c>
      <c r="L9" s="35">
        <f>_xlfn.STDEV.S('Retail Store Sales'!G2:G556)/SQRT(COUNT('Retail Store Sales'!G2:G556))</f>
        <v>0.124913770534924</v>
      </c>
      <c r="M9" s="34" t="s">
        <v>563</v>
      </c>
      <c r="N9" s="35">
        <f>_xlfn.STDEV.S('Retail Store Sales'!H2:H556)/SQRT(COUNT('Retail Store Sales'!H2:H556))</f>
        <v>12.1698968624588</v>
      </c>
    </row>
    <row r="10" spans="3:14">
      <c r="C10" s="34" t="s">
        <v>564</v>
      </c>
      <c r="D10" s="35">
        <f>MEDIAN('Retail Store Sales'!O2:O556)</f>
        <v>7</v>
      </c>
      <c r="E10" s="34" t="s">
        <v>564</v>
      </c>
      <c r="F10" s="35">
        <f>MEDIAN('Retail Store Sales'!P2:P556)</f>
        <v>1278</v>
      </c>
      <c r="G10" s="34" t="s">
        <v>564</v>
      </c>
      <c r="H10" s="35">
        <f>MEDIAN('Retail Store Sales'!Q2:Q556)</f>
        <v>1938</v>
      </c>
      <c r="I10" s="34" t="s">
        <v>564</v>
      </c>
      <c r="J10" s="35">
        <f>MEDIAN('Retail Store Sales'!R2:R556)</f>
        <v>651</v>
      </c>
      <c r="K10" s="34" t="s">
        <v>564</v>
      </c>
      <c r="L10" s="35">
        <f>MEDIAN('Retail Store Sales'!G2:G556)</f>
        <v>5</v>
      </c>
      <c r="M10" s="34" t="s">
        <v>564</v>
      </c>
      <c r="N10" s="35">
        <f>MEDIAN('Retail Store Sales'!H2:H556)</f>
        <v>486</v>
      </c>
    </row>
    <row r="11" spans="3:14">
      <c r="C11" s="34" t="s">
        <v>565</v>
      </c>
      <c r="D11" s="36" cm="1">
        <f t="array" ref="D11">MODE('Retail Store Sales'!O2:O556)</f>
        <v>6</v>
      </c>
      <c r="E11" s="34" t="s">
        <v>565</v>
      </c>
      <c r="F11" s="36" cm="1">
        <f t="array" ref="F11">MODE('Retail Store Sales'!P2:P556)</f>
        <v>34</v>
      </c>
      <c r="G11" s="34" t="s">
        <v>565</v>
      </c>
      <c r="H11" s="36" cm="1">
        <f t="array" ref="H11">MODE('Retail Store Sales'!Q2:Q556)</f>
        <v>1512</v>
      </c>
      <c r="I11" s="34" t="s">
        <v>565</v>
      </c>
      <c r="J11" s="36" cm="1">
        <f t="array" ref="J11">MODE('Retail Store Sales'!R2:R556)</f>
        <v>616</v>
      </c>
      <c r="K11" s="34" t="s">
        <v>565</v>
      </c>
      <c r="L11" s="36" cm="1">
        <f t="array" ref="L11">MODE('Retail Store Sales'!G2:G556)</f>
        <v>3</v>
      </c>
      <c r="M11" s="34" t="s">
        <v>565</v>
      </c>
      <c r="N11" s="36" cm="1">
        <f t="array" ref="N11">MODE('Retail Store Sales'!H2:H556)</f>
        <v>200</v>
      </c>
    </row>
    <row r="12" spans="3:14">
      <c r="C12" s="34" t="s">
        <v>566</v>
      </c>
      <c r="D12" s="35">
        <f>_xlfn.STDEV.S('Retail Store Sales'!O2:O556)</f>
        <v>3.88616770241902</v>
      </c>
      <c r="E12" s="34" t="s">
        <v>566</v>
      </c>
      <c r="F12" s="35">
        <f>_xlfn.STDEV.S('Retail Store Sales'!P2:P556)</f>
        <v>1474.27215695297</v>
      </c>
      <c r="G12" s="34" t="s">
        <v>566</v>
      </c>
      <c r="H12" s="35">
        <f>_xlfn.STDEV.S('Retail Store Sales'!Q2:Q556)</f>
        <v>2198.87955371045</v>
      </c>
      <c r="I12" s="34" t="s">
        <v>566</v>
      </c>
      <c r="J12" s="35">
        <f>_xlfn.STDEV.S('Retail Store Sales'!R2:R556)</f>
        <v>838.913668536649</v>
      </c>
      <c r="K12" s="34" t="s">
        <v>566</v>
      </c>
      <c r="L12" s="35">
        <f>_xlfn.STDEV.S('Retail Store Sales'!G2:G556)</f>
        <v>2.94277331584249</v>
      </c>
      <c r="M12" s="34" t="s">
        <v>566</v>
      </c>
      <c r="N12" s="35">
        <f>_xlfn.STDEV.S('Retail Store Sales'!H2:H556)</f>
        <v>286.70376044238</v>
      </c>
    </row>
    <row r="13" spans="3:14">
      <c r="C13" s="34" t="s">
        <v>567</v>
      </c>
      <c r="D13" s="35">
        <f>_xlfn.VAR.S('Retail Store Sales'!O2:O556)</f>
        <v>15.1022994113247</v>
      </c>
      <c r="E13" s="34" t="s">
        <v>567</v>
      </c>
      <c r="F13" s="35">
        <f>_xlfn.VAR.S('Retail Store Sales'!P2:P556)</f>
        <v>2173478.39276677</v>
      </c>
      <c r="G13" s="34" t="s">
        <v>567</v>
      </c>
      <c r="H13" s="35">
        <f>_xlfn.VAR.S('Retail Store Sales'!Q2:Q556)</f>
        <v>4835071.29172588</v>
      </c>
      <c r="I13" s="34" t="s">
        <v>567</v>
      </c>
      <c r="J13" s="35">
        <f>_xlfn.VAR.S('Retail Store Sales'!R2:R556)</f>
        <v>703776.143257619</v>
      </c>
      <c r="K13" s="34" t="s">
        <v>567</v>
      </c>
      <c r="L13" s="35">
        <f>_xlfn.VAR.S('Retail Store Sales'!G2:G556)</f>
        <v>8.65991478843463</v>
      </c>
      <c r="M13" s="34" t="s">
        <v>567</v>
      </c>
      <c r="N13" s="35">
        <f>_xlfn.VAR.S('Retail Store Sales'!H2:H556)</f>
        <v>82199.0462518015</v>
      </c>
    </row>
    <row r="14" spans="3:14">
      <c r="C14" s="34" t="s">
        <v>568</v>
      </c>
      <c r="D14" s="35">
        <f>KURT('Retail Store Sales'!O2:O556)</f>
        <v>-0.305018145262754</v>
      </c>
      <c r="E14" s="34" t="s">
        <v>568</v>
      </c>
      <c r="F14" s="35">
        <f>KURT('Retail Store Sales'!P2:P556)</f>
        <v>0.552168180895432</v>
      </c>
      <c r="G14" s="34" t="s">
        <v>568</v>
      </c>
      <c r="H14" s="35">
        <f>KURT('Retail Store Sales'!Q2:Q556)</f>
        <v>-0.0602227851517791</v>
      </c>
      <c r="I14" s="34" t="s">
        <v>568</v>
      </c>
      <c r="J14" s="35">
        <f>KURT('Retail Store Sales'!R2:R556)</f>
        <v>1.44049335828763</v>
      </c>
      <c r="K14" s="34" t="s">
        <v>568</v>
      </c>
      <c r="L14" s="35">
        <f>KURT('Retail Store Sales'!G2:G556)</f>
        <v>-1.31308065020041</v>
      </c>
      <c r="M14" s="34" t="s">
        <v>568</v>
      </c>
      <c r="N14" s="35">
        <f>KURT('Retail Store Sales'!H2:H556)</f>
        <v>-1.194804172409</v>
      </c>
    </row>
    <row r="15" spans="3:14">
      <c r="C15" s="34" t="s">
        <v>569</v>
      </c>
      <c r="D15" s="35">
        <f>SKEW('Retail Store Sales'!O2:O556)</f>
        <v>0.382856073871198</v>
      </c>
      <c r="E15" s="34" t="s">
        <v>569</v>
      </c>
      <c r="F15" s="35">
        <f>SKEW('Retail Store Sales'!P2:P556)</f>
        <v>1.08075218399864</v>
      </c>
      <c r="G15" s="34" t="s">
        <v>569</v>
      </c>
      <c r="H15" s="35">
        <f>SKEW('Retail Store Sales'!Q2:Q556)</f>
        <v>0.916806075803177</v>
      </c>
      <c r="I15" s="34" t="s">
        <v>569</v>
      </c>
      <c r="J15" s="35">
        <f>SKEW('Retail Store Sales'!R2:R556)</f>
        <v>1.28473832895041</v>
      </c>
      <c r="K15" s="34" t="s">
        <v>569</v>
      </c>
      <c r="L15" s="35">
        <f>SKEW('Retail Store Sales'!G2:G556)</f>
        <v>0.0247760997991795</v>
      </c>
      <c r="M15" s="34" t="s">
        <v>569</v>
      </c>
      <c r="N15" s="35">
        <f>SKEW('Retail Store Sales'!H2:H556)</f>
        <v>0.0705507791051301</v>
      </c>
    </row>
    <row r="16" spans="3:14">
      <c r="C16" s="34" t="s">
        <v>570</v>
      </c>
      <c r="D16" s="35">
        <f>MAX('Retail Store Sales'!O2:O556)-MIN('Retail Store Sales'!O2:O556)</f>
        <v>21</v>
      </c>
      <c r="E16" s="34" t="s">
        <v>570</v>
      </c>
      <c r="F16" s="35">
        <f>MAX('Retail Store Sales'!P2:P556)-MIN('Retail Store Sales'!P2:P556)</f>
        <v>7297</v>
      </c>
      <c r="G16" s="34" t="s">
        <v>570</v>
      </c>
      <c r="H16" s="35">
        <f>MAX('Retail Store Sales'!Q2:Q556)-MIN('Retail Store Sales'!Q2:Q556)</f>
        <v>9727</v>
      </c>
      <c r="I16" s="34" t="s">
        <v>570</v>
      </c>
      <c r="J16" s="35">
        <f>MAX('Retail Store Sales'!R2:R556)-MIN('Retail Store Sales'!R2:R556)</f>
        <v>4610</v>
      </c>
      <c r="K16" s="34" t="s">
        <v>570</v>
      </c>
      <c r="L16" s="35">
        <f>MAX('Retail Store Sales'!G2:G556)-MIN('Retail Store Sales'!G2:G556)</f>
        <v>9</v>
      </c>
      <c r="M16" s="34" t="s">
        <v>570</v>
      </c>
      <c r="N16" s="35">
        <f>MAX('Retail Store Sales'!H2:H556)-MIN('Retail Store Sales'!H2:H556)</f>
        <v>988</v>
      </c>
    </row>
    <row r="17" spans="3:14">
      <c r="C17" s="34" t="s">
        <v>571</v>
      </c>
      <c r="D17" s="36">
        <f>MIN('Retail Store Sales'!O2:O556)</f>
        <v>1</v>
      </c>
      <c r="E17" s="34" t="s">
        <v>571</v>
      </c>
      <c r="F17" s="36">
        <f>MIN('Retail Store Sales'!P2:P556)</f>
        <v>8</v>
      </c>
      <c r="G17" s="34" t="s">
        <v>571</v>
      </c>
      <c r="H17" s="36">
        <f>MIN('Retail Store Sales'!Q2:Q556)</f>
        <v>13</v>
      </c>
      <c r="I17" s="34" t="s">
        <v>571</v>
      </c>
      <c r="J17" s="36">
        <f>MIN('Retail Store Sales'!R2:R556)</f>
        <v>5</v>
      </c>
      <c r="K17" s="34" t="s">
        <v>571</v>
      </c>
      <c r="L17" s="36">
        <f>MIN('Retail Store Sales'!G2:G556)</f>
        <v>1</v>
      </c>
      <c r="M17" s="34" t="s">
        <v>571</v>
      </c>
      <c r="N17" s="36">
        <f>MIN('Retail Store Sales'!H2:H556)</f>
        <v>10</v>
      </c>
    </row>
    <row r="18" spans="3:14">
      <c r="C18" s="34" t="s">
        <v>572</v>
      </c>
      <c r="D18" s="36">
        <f>MAX('Retail Store Sales'!O2:O556)</f>
        <v>22</v>
      </c>
      <c r="E18" s="34" t="s">
        <v>572</v>
      </c>
      <c r="F18" s="36">
        <f>MAX('Retail Store Sales'!P2:P556)</f>
        <v>7305</v>
      </c>
      <c r="G18" s="34" t="s">
        <v>572</v>
      </c>
      <c r="H18" s="36">
        <f>MAX('Retail Store Sales'!Q2:Q556)</f>
        <v>9740</v>
      </c>
      <c r="I18" s="34" t="s">
        <v>572</v>
      </c>
      <c r="J18" s="36">
        <f>MAX('Retail Store Sales'!R2:R556)</f>
        <v>4615</v>
      </c>
      <c r="K18" s="34" t="s">
        <v>572</v>
      </c>
      <c r="L18" s="36">
        <f>MAX('Retail Store Sales'!G2:G556)</f>
        <v>10</v>
      </c>
      <c r="M18" s="34" t="s">
        <v>572</v>
      </c>
      <c r="N18" s="36">
        <f>MAX('Retail Store Sales'!H2:H556)</f>
        <v>998</v>
      </c>
    </row>
    <row r="19" spans="3:14">
      <c r="C19" s="34" t="s">
        <v>573</v>
      </c>
      <c r="D19" s="37">
        <f>SUM('Retail Store Sales'!O2:O556)</f>
        <v>4354</v>
      </c>
      <c r="E19" s="34" t="s">
        <v>573</v>
      </c>
      <c r="F19" s="37">
        <f>SUM('Retail Store Sales'!P2:P556)</f>
        <v>957299</v>
      </c>
      <c r="G19" s="34" t="s">
        <v>573</v>
      </c>
      <c r="H19" s="37">
        <f>SUM('Retail Store Sales'!Q2:Q556)</f>
        <v>1471644.84615385</v>
      </c>
      <c r="I19" s="34" t="s">
        <v>573</v>
      </c>
      <c r="J19" s="37">
        <f>SUM('Retail Store Sales'!R2:R556)</f>
        <v>514345.846153846</v>
      </c>
      <c r="K19" s="34" t="s">
        <v>573</v>
      </c>
      <c r="L19" s="37">
        <f>SUM('Retail Store Sales'!G2:G556)</f>
        <v>2999</v>
      </c>
      <c r="M19" s="34" t="s">
        <v>573</v>
      </c>
      <c r="N19" s="37">
        <f>SUM('Retail Store Sales'!H2:H556)</f>
        <v>275826.769230769</v>
      </c>
    </row>
    <row r="20" ht="15.75" spans="3:14">
      <c r="C20" s="18" t="s">
        <v>574</v>
      </c>
      <c r="D20" s="24">
        <f>COUNT('Retail Store Sales'!O2:O556)</f>
        <v>555</v>
      </c>
      <c r="E20" s="18" t="s">
        <v>574</v>
      </c>
      <c r="F20" s="24">
        <f>COUNT('Retail Store Sales'!P2:P556)</f>
        <v>555</v>
      </c>
      <c r="G20" s="18" t="s">
        <v>574</v>
      </c>
      <c r="H20" s="24">
        <f>COUNT('Retail Store Sales'!Q2:Q556)</f>
        <v>555</v>
      </c>
      <c r="I20" s="18" t="s">
        <v>574</v>
      </c>
      <c r="J20" s="24">
        <f>COUNT('Retail Store Sales'!R2:R556)</f>
        <v>555</v>
      </c>
      <c r="K20" s="18" t="s">
        <v>574</v>
      </c>
      <c r="L20" s="24">
        <f>COUNT('Retail Store Sales'!G2:G556)</f>
        <v>555</v>
      </c>
      <c r="M20" s="18" t="s">
        <v>574</v>
      </c>
      <c r="N20" s="24">
        <f>COUNT('Retail Store Sales'!H2:H556)</f>
        <v>555</v>
      </c>
    </row>
  </sheetData>
  <mergeCells count="7">
    <mergeCell ref="C6:D7"/>
    <mergeCell ref="E6:F7"/>
    <mergeCell ref="G6:H7"/>
    <mergeCell ref="I6:J7"/>
    <mergeCell ref="K6:L7"/>
    <mergeCell ref="M6:N7"/>
    <mergeCell ref="C3:N4"/>
  </mergeCells>
  <pageMargins left="0.75" right="0.75" top="1" bottom="1" header="0.5" footer="0.5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G29"/>
  <sheetViews>
    <sheetView workbookViewId="0">
      <selection activeCell="G3" sqref="G3"/>
    </sheetView>
  </sheetViews>
  <sheetFormatPr defaultColWidth="9.14285714285714" defaultRowHeight="15" outlineLevelCol="6"/>
  <cols>
    <col min="1" max="2" width="19.5714285714286"/>
    <col min="3" max="3" width="16.7142857142857"/>
    <col min="4" max="4" width="19.5714285714286"/>
    <col min="5" max="5" width="16.5714285714286"/>
    <col min="6" max="6" width="11.8571428571429"/>
    <col min="7" max="7" width="19.8571428571429"/>
  </cols>
  <sheetData>
    <row r="3" spans="1:7">
      <c r="A3" t="s">
        <v>2</v>
      </c>
      <c r="C3" t="s">
        <v>3</v>
      </c>
      <c r="E3" t="s">
        <v>9</v>
      </c>
      <c r="G3" t="s">
        <v>10</v>
      </c>
    </row>
    <row r="4" spans="1:7">
      <c r="A4" t="s">
        <v>29</v>
      </c>
      <c r="C4" t="s">
        <v>67</v>
      </c>
      <c r="E4" t="s">
        <v>305</v>
      </c>
      <c r="G4" t="s">
        <v>56</v>
      </c>
    </row>
    <row r="5" spans="1:7">
      <c r="A5" t="s">
        <v>25</v>
      </c>
      <c r="C5" t="s">
        <v>46</v>
      </c>
      <c r="E5" t="s">
        <v>22</v>
      </c>
      <c r="G5" t="s">
        <v>39</v>
      </c>
    </row>
    <row r="6" spans="1:7">
      <c r="A6" t="s">
        <v>19</v>
      </c>
      <c r="C6" t="s">
        <v>34</v>
      </c>
      <c r="E6" t="s">
        <v>302</v>
      </c>
      <c r="G6" t="s">
        <v>27</v>
      </c>
    </row>
    <row r="7" spans="1:7">
      <c r="A7" t="s">
        <v>33</v>
      </c>
      <c r="C7" t="s">
        <v>54</v>
      </c>
      <c r="E7" t="s">
        <v>38</v>
      </c>
      <c r="G7" t="s">
        <v>23</v>
      </c>
    </row>
    <row r="8" spans="1:7">
      <c r="A8" t="s">
        <v>41</v>
      </c>
      <c r="C8" t="s">
        <v>71</v>
      </c>
      <c r="E8" t="s">
        <v>43</v>
      </c>
      <c r="G8" t="s">
        <v>575</v>
      </c>
    </row>
    <row r="9" spans="1:5">
      <c r="A9" t="s">
        <v>575</v>
      </c>
      <c r="C9" t="s">
        <v>52</v>
      </c>
      <c r="E9" t="s">
        <v>31</v>
      </c>
    </row>
    <row r="10" spans="3:5">
      <c r="C10" t="s">
        <v>90</v>
      </c>
      <c r="E10" t="s">
        <v>59</v>
      </c>
    </row>
    <row r="11" spans="3:5">
      <c r="C11" t="s">
        <v>63</v>
      </c>
      <c r="E11" t="s">
        <v>575</v>
      </c>
    </row>
    <row r="12" spans="3:3">
      <c r="C12" t="s">
        <v>26</v>
      </c>
    </row>
    <row r="13" spans="3:3">
      <c r="C13" t="s">
        <v>36</v>
      </c>
    </row>
    <row r="14" spans="3:3">
      <c r="C14" t="s">
        <v>94</v>
      </c>
    </row>
    <row r="15" spans="3:3">
      <c r="C15" t="s">
        <v>65</v>
      </c>
    </row>
    <row r="16" spans="3:3">
      <c r="C16" t="s">
        <v>81</v>
      </c>
    </row>
    <row r="17" spans="3:3">
      <c r="C17" t="s">
        <v>69</v>
      </c>
    </row>
    <row r="18" spans="3:3">
      <c r="C18" t="s">
        <v>48</v>
      </c>
    </row>
    <row r="19" spans="3:3">
      <c r="C19" t="s">
        <v>75</v>
      </c>
    </row>
    <row r="20" spans="3:3">
      <c r="C20" t="s">
        <v>111</v>
      </c>
    </row>
    <row r="21" spans="3:3">
      <c r="C21" t="s">
        <v>126</v>
      </c>
    </row>
    <row r="22" spans="3:3">
      <c r="C22" t="s">
        <v>20</v>
      </c>
    </row>
    <row r="23" spans="3:3">
      <c r="C23" t="s">
        <v>30</v>
      </c>
    </row>
    <row r="24" spans="3:3">
      <c r="C24" t="s">
        <v>87</v>
      </c>
    </row>
    <row r="25" spans="3:3">
      <c r="C25" t="s">
        <v>107</v>
      </c>
    </row>
    <row r="26" spans="3:3">
      <c r="C26" t="s">
        <v>50</v>
      </c>
    </row>
    <row r="27" spans="3:3">
      <c r="C27" t="s">
        <v>42</v>
      </c>
    </row>
    <row r="28" spans="3:3">
      <c r="C28" t="s">
        <v>61</v>
      </c>
    </row>
    <row r="29" spans="3:3">
      <c r="C29" t="s">
        <v>575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F2:N16"/>
  <sheetViews>
    <sheetView showGridLines="0" workbookViewId="0">
      <selection activeCell="A1" sqref="A1"/>
    </sheetView>
  </sheetViews>
  <sheetFormatPr defaultColWidth="9.14285714285714" defaultRowHeight="15"/>
  <cols>
    <col min="1" max="4" width="9.14285714285714" style="8"/>
    <col min="5" max="5" width="16.5714285714286" style="8" customWidth="1"/>
    <col min="6" max="7" width="17.5714285714286" style="8" customWidth="1"/>
    <col min="8" max="8" width="25.7142857142857" style="8" customWidth="1"/>
    <col min="9" max="9" width="15.4285714285714" style="8" customWidth="1"/>
    <col min="10" max="10" width="17.8571428571429" style="8" customWidth="1"/>
    <col min="11" max="11" width="29.5714285714286" style="8" customWidth="1"/>
    <col min="12" max="12" width="18.7142857142857" style="8" customWidth="1"/>
    <col min="13" max="13" width="8.57142857142857" style="8" customWidth="1"/>
    <col min="14" max="14" width="17.8571428571429" style="8" customWidth="1"/>
    <col min="15" max="16384" width="9.14285714285714" style="8"/>
  </cols>
  <sheetData>
    <row r="2" s="8" customFormat="1" ht="15.75"/>
    <row r="3" s="8" customFormat="1" ht="62.25" spans="6:12">
      <c r="F3" s="9" t="s">
        <v>576</v>
      </c>
      <c r="G3" s="10"/>
      <c r="H3" s="10"/>
      <c r="I3" s="10"/>
      <c r="J3" s="10"/>
      <c r="K3" s="10"/>
      <c r="L3" s="20"/>
    </row>
    <row r="4" s="8" customFormat="1" ht="15.75" spans="6:14">
      <c r="F4" s="11"/>
      <c r="G4" s="12"/>
      <c r="H4" s="12"/>
      <c r="I4" s="12"/>
      <c r="J4" s="12"/>
      <c r="K4" s="12"/>
      <c r="L4" s="21"/>
      <c r="M4" s="22"/>
      <c r="N4" s="22"/>
    </row>
    <row r="5" s="8" customFormat="1" ht="15.75" spans="6:14">
      <c r="F5" s="11"/>
      <c r="G5" s="13" t="s">
        <v>577</v>
      </c>
      <c r="H5" s="14"/>
      <c r="I5" s="12"/>
      <c r="J5" s="13" t="s">
        <v>578</v>
      </c>
      <c r="K5" s="23"/>
      <c r="L5" s="21"/>
      <c r="M5" s="22"/>
      <c r="N5" s="22"/>
    </row>
    <row r="6" s="8" customFormat="1" ht="15.75" spans="6:14">
      <c r="F6" s="11"/>
      <c r="G6" s="15"/>
      <c r="H6" s="12"/>
      <c r="I6" s="12"/>
      <c r="J6" s="15"/>
      <c r="K6" s="12"/>
      <c r="L6" s="21"/>
      <c r="M6" s="22"/>
      <c r="N6" s="22"/>
    </row>
    <row r="7" s="8" customFormat="1" ht="15.75" spans="6:14">
      <c r="F7" s="11"/>
      <c r="G7" s="13" t="s">
        <v>579</v>
      </c>
      <c r="H7" s="14"/>
      <c r="I7" s="12"/>
      <c r="J7" s="13" t="s">
        <v>580</v>
      </c>
      <c r="K7" s="23"/>
      <c r="L7" s="21"/>
      <c r="M7" s="22"/>
      <c r="N7" s="22"/>
    </row>
    <row r="8" s="8" customFormat="1" ht="15.75" spans="6:14">
      <c r="F8" s="11"/>
      <c r="G8" s="15"/>
      <c r="H8" s="12"/>
      <c r="I8" s="12"/>
      <c r="J8" s="15"/>
      <c r="K8" s="12"/>
      <c r="L8" s="21"/>
      <c r="M8" s="22"/>
      <c r="N8" s="22"/>
    </row>
    <row r="9" s="8" customFormat="1" ht="15.75" spans="6:14">
      <c r="F9" s="11"/>
      <c r="G9" s="13" t="s">
        <v>581</v>
      </c>
      <c r="H9" s="14"/>
      <c r="I9" s="12"/>
      <c r="J9" s="13" t="s">
        <v>582</v>
      </c>
      <c r="K9" s="14"/>
      <c r="L9" s="21"/>
      <c r="M9" s="22"/>
      <c r="N9" s="22"/>
    </row>
    <row r="10" s="8" customFormat="1" ht="15.75" spans="6:14">
      <c r="F10" s="11"/>
      <c r="G10" s="15"/>
      <c r="H10" s="12"/>
      <c r="I10" s="12"/>
      <c r="J10" s="15"/>
      <c r="K10" s="12"/>
      <c r="L10" s="21"/>
      <c r="M10" s="22"/>
      <c r="N10" s="22"/>
    </row>
    <row r="11" s="8" customFormat="1" ht="15.75" spans="6:14">
      <c r="F11" s="11"/>
      <c r="G11" s="13" t="s">
        <v>583</v>
      </c>
      <c r="H11" s="16"/>
      <c r="I11" s="12"/>
      <c r="J11" s="13" t="s">
        <v>584</v>
      </c>
      <c r="K11" s="14"/>
      <c r="L11" s="21"/>
      <c r="M11" s="22"/>
      <c r="N11" s="22"/>
    </row>
    <row r="12" s="8" customFormat="1" ht="15.75" spans="6:14">
      <c r="F12" s="11"/>
      <c r="G12" s="15"/>
      <c r="H12" s="12"/>
      <c r="I12" s="12"/>
      <c r="J12" s="15"/>
      <c r="K12" s="12"/>
      <c r="L12" s="21"/>
      <c r="M12" s="22"/>
      <c r="N12" s="22"/>
    </row>
    <row r="13" s="8" customFormat="1" ht="15.75" spans="6:14">
      <c r="F13" s="11"/>
      <c r="G13" s="13" t="s">
        <v>585</v>
      </c>
      <c r="H13" s="17"/>
      <c r="I13" s="12"/>
      <c r="J13" s="13" t="s">
        <v>586</v>
      </c>
      <c r="K13" s="14"/>
      <c r="L13" s="21"/>
      <c r="M13" s="22"/>
      <c r="N13" s="22"/>
    </row>
    <row r="14" s="8" customFormat="1" spans="6:14">
      <c r="F14" s="11"/>
      <c r="G14" s="12"/>
      <c r="H14" s="12"/>
      <c r="I14" s="12"/>
      <c r="J14" s="12"/>
      <c r="K14" s="12"/>
      <c r="L14" s="21"/>
      <c r="M14" s="22"/>
      <c r="N14" s="22"/>
    </row>
    <row r="15" s="8" customFormat="1" spans="6:14">
      <c r="F15" s="11"/>
      <c r="G15" s="12"/>
      <c r="H15" s="12"/>
      <c r="I15" s="12"/>
      <c r="J15" s="12"/>
      <c r="K15" s="12"/>
      <c r="L15" s="21"/>
      <c r="M15" s="22"/>
      <c r="N15" s="22"/>
    </row>
    <row r="16" s="8" customFormat="1" ht="15.75" spans="6:12">
      <c r="F16" s="18"/>
      <c r="G16" s="19"/>
      <c r="H16" s="19"/>
      <c r="I16" s="19"/>
      <c r="J16" s="19"/>
      <c r="K16" s="19"/>
      <c r="L16" s="24"/>
    </row>
  </sheetData>
  <mergeCells count="1">
    <mergeCell ref="F3:L3"/>
  </mergeCells>
  <dataValidations count="5">
    <dataValidation type="list" allowBlank="1" showInputMessage="1" showErrorMessage="1" sqref="H7">
      <formula1>'Pivot table'!$A$4:$A$8</formula1>
    </dataValidation>
    <dataValidation type="list" allowBlank="1" showInputMessage="1" showErrorMessage="1" sqref="H9">
      <formula1>'Pivot table'!$C$4:$C$28</formula1>
    </dataValidation>
    <dataValidation type="list" allowBlank="1" showInputMessage="1" showErrorMessage="1" sqref="K9">
      <formula1>"Completed,Returned"</formula1>
    </dataValidation>
    <dataValidation type="list" allowBlank="1" showInputMessage="1" showErrorMessage="1" sqref="K11">
      <formula1>'Pivot table'!$E$4:$E$10</formula1>
    </dataValidation>
    <dataValidation type="list" allowBlank="1" showInputMessage="1" showErrorMessage="1" sqref="K13">
      <formula1>'Pivot table'!$G$4:$G$7</formula1>
    </dataValidation>
  </dataValidation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43"/>
  <sheetViews>
    <sheetView zoomScale="90" zoomScaleNormal="90" workbookViewId="0">
      <selection activeCell="C16" sqref="C16"/>
    </sheetView>
  </sheetViews>
  <sheetFormatPr defaultColWidth="9.14285714285714" defaultRowHeight="15"/>
  <cols>
    <col min="1" max="1" width="7.05714285714286" customWidth="1"/>
    <col min="2" max="3" width="22.4285714285714"/>
    <col min="4" max="4" width="19.5714285714286"/>
    <col min="5" max="7" width="15.4285714285714"/>
    <col min="8" max="8" width="17.8571428571429"/>
    <col min="9" max="9" width="16.5714285714286"/>
    <col min="10" max="10" width="17.8571428571429"/>
    <col min="11" max="11" width="21.7142857142857"/>
    <col min="12" max="12" width="15.4285714285714"/>
    <col min="13" max="561" width="11"/>
    <col min="562" max="562" width="11.8571428571429"/>
  </cols>
  <sheetData>
    <row r="3" spans="4:8">
      <c r="D3" t="s">
        <v>587</v>
      </c>
      <c r="E3" t="s">
        <v>588</v>
      </c>
      <c r="F3" t="s">
        <v>589</v>
      </c>
      <c r="H3" t="s">
        <v>590</v>
      </c>
    </row>
    <row r="4" spans="4:8">
      <c r="D4" s="2">
        <v>957299</v>
      </c>
      <c r="E4" s="2">
        <v>1471644.84615385</v>
      </c>
      <c r="F4" s="2">
        <v>514345.846153846</v>
      </c>
      <c r="H4" s="2">
        <v>555</v>
      </c>
    </row>
    <row r="6" spans="4:6">
      <c r="D6" s="3">
        <f>GETPIVOTDATA("Sum of Total Cost",$D$3)</f>
        <v>957299</v>
      </c>
      <c r="E6" s="3">
        <f>GETPIVOTDATA("Sum of Sales Revenue",$D$3)</f>
        <v>1471644.84615385</v>
      </c>
      <c r="F6" s="3">
        <f>GETPIVOTDATA("Sum of Net Profit",$D$3)</f>
        <v>514345.846153846</v>
      </c>
    </row>
    <row r="7" spans="3:7">
      <c r="C7" s="4"/>
      <c r="D7" s="4"/>
      <c r="E7" s="4"/>
      <c r="F7" s="4"/>
      <c r="G7" s="4"/>
    </row>
    <row r="8" spans="3:7">
      <c r="C8" s="4"/>
      <c r="G8" s="4"/>
    </row>
    <row r="9" spans="3:9">
      <c r="C9" s="4"/>
      <c r="D9" t="s">
        <v>8</v>
      </c>
      <c r="E9" t="s">
        <v>591</v>
      </c>
      <c r="G9" s="4" t="s">
        <v>8</v>
      </c>
      <c r="H9" t="s">
        <v>574</v>
      </c>
      <c r="I9" t="s">
        <v>592</v>
      </c>
    </row>
    <row r="10" spans="3:9">
      <c r="C10" s="4"/>
      <c r="D10" t="s">
        <v>21</v>
      </c>
      <c r="E10" s="5">
        <v>287</v>
      </c>
      <c r="G10" s="4" t="s">
        <v>21</v>
      </c>
      <c r="H10">
        <f>IFERROR(GETPIVOTDATA("Status",$D$9,"Status","Completed"),0)</f>
        <v>287</v>
      </c>
      <c r="I10" s="7">
        <f>H10/(H10+H11)</f>
        <v>0.517117117117117</v>
      </c>
    </row>
    <row r="11" spans="3:9">
      <c r="C11" s="4"/>
      <c r="D11" t="s">
        <v>37</v>
      </c>
      <c r="E11" s="5">
        <v>268</v>
      </c>
      <c r="G11" s="4" t="s">
        <v>37</v>
      </c>
      <c r="H11" s="6">
        <f>IFERROR(GETPIVOTDATA("Status",$D$9,"Status","Returned"),0)</f>
        <v>268</v>
      </c>
      <c r="I11" s="7">
        <f>H11/(H11+H10)</f>
        <v>0.482882882882883</v>
      </c>
    </row>
    <row r="12" spans="3:7">
      <c r="C12" s="4"/>
      <c r="D12" t="s">
        <v>575</v>
      </c>
      <c r="E12" s="5">
        <v>555</v>
      </c>
      <c r="G12" s="4"/>
    </row>
    <row r="13" spans="3:7">
      <c r="C13" s="4"/>
      <c r="G13" s="4"/>
    </row>
    <row r="14" spans="3:7">
      <c r="C14" s="4"/>
      <c r="G14" s="4"/>
    </row>
    <row r="15" spans="4:10">
      <c r="D15" t="s">
        <v>12</v>
      </c>
      <c r="E15" t="s">
        <v>593</v>
      </c>
      <c r="F15" t="s">
        <v>594</v>
      </c>
      <c r="G15" t="s">
        <v>595</v>
      </c>
      <c r="I15" t="s">
        <v>13</v>
      </c>
      <c r="J15" t="s">
        <v>593</v>
      </c>
    </row>
    <row r="16" spans="4:10">
      <c r="D16" t="s">
        <v>596</v>
      </c>
      <c r="E16" s="5">
        <v>121897</v>
      </c>
      <c r="F16" s="5">
        <v>77971</v>
      </c>
      <c r="G16" s="5">
        <v>43926</v>
      </c>
      <c r="I16" t="s">
        <v>597</v>
      </c>
      <c r="J16" s="5">
        <v>244935</v>
      </c>
    </row>
    <row r="17" spans="4:10">
      <c r="D17" t="s">
        <v>598</v>
      </c>
      <c r="E17" s="5">
        <v>125625</v>
      </c>
      <c r="F17" s="5">
        <v>84621</v>
      </c>
      <c r="G17" s="5">
        <v>41004</v>
      </c>
      <c r="I17" t="s">
        <v>599</v>
      </c>
      <c r="J17" s="5">
        <v>218568.846153846</v>
      </c>
    </row>
    <row r="18" spans="2:10">
      <c r="B18" s="2"/>
      <c r="C18" s="2"/>
      <c r="D18" t="s">
        <v>600</v>
      </c>
      <c r="E18" s="5">
        <v>141726</v>
      </c>
      <c r="F18" s="5">
        <v>91690</v>
      </c>
      <c r="G18" s="5">
        <v>50036</v>
      </c>
      <c r="I18" t="s">
        <v>601</v>
      </c>
      <c r="J18" s="5">
        <v>153672</v>
      </c>
    </row>
    <row r="19" spans="4:10">
      <c r="D19" t="s">
        <v>602</v>
      </c>
      <c r="E19" s="5">
        <v>116357</v>
      </c>
      <c r="F19" s="5">
        <v>80569</v>
      </c>
      <c r="G19" s="5">
        <v>35788</v>
      </c>
      <c r="I19" t="s">
        <v>603</v>
      </c>
      <c r="J19" s="5">
        <v>226248</v>
      </c>
    </row>
    <row r="20" spans="4:10">
      <c r="D20" t="s">
        <v>604</v>
      </c>
      <c r="E20" s="5">
        <v>96525</v>
      </c>
      <c r="F20" s="5">
        <v>64159</v>
      </c>
      <c r="G20" s="5">
        <v>32366</v>
      </c>
      <c r="I20" t="s">
        <v>605</v>
      </c>
      <c r="J20" s="5">
        <v>231876</v>
      </c>
    </row>
    <row r="21" spans="4:10">
      <c r="D21" t="s">
        <v>606</v>
      </c>
      <c r="E21" s="5">
        <v>101778</v>
      </c>
      <c r="F21" s="5">
        <v>61444</v>
      </c>
      <c r="G21" s="5">
        <v>40334</v>
      </c>
      <c r="I21" t="s">
        <v>607</v>
      </c>
      <c r="J21" s="5">
        <v>224219</v>
      </c>
    </row>
    <row r="22" spans="4:10">
      <c r="D22" t="s">
        <v>608</v>
      </c>
      <c r="E22" s="5">
        <v>127996</v>
      </c>
      <c r="F22" s="5">
        <v>84327</v>
      </c>
      <c r="G22" s="5">
        <v>43669</v>
      </c>
      <c r="I22" t="s">
        <v>609</v>
      </c>
      <c r="J22" s="5">
        <v>172126</v>
      </c>
    </row>
    <row r="23" spans="4:10">
      <c r="D23" t="s">
        <v>610</v>
      </c>
      <c r="E23" s="5">
        <v>132129</v>
      </c>
      <c r="F23" s="5">
        <v>84435</v>
      </c>
      <c r="G23" s="5">
        <v>47694</v>
      </c>
      <c r="I23" t="s">
        <v>575</v>
      </c>
      <c r="J23" s="5">
        <v>1471644.84615385</v>
      </c>
    </row>
    <row r="24" spans="4:7">
      <c r="D24" t="s">
        <v>611</v>
      </c>
      <c r="E24" s="5">
        <v>119473.846153846</v>
      </c>
      <c r="F24" s="5">
        <v>78626</v>
      </c>
      <c r="G24" s="5">
        <v>40847.8461538462</v>
      </c>
    </row>
    <row r="25" spans="4:7">
      <c r="D25" t="s">
        <v>612</v>
      </c>
      <c r="E25" s="5">
        <v>126232</v>
      </c>
      <c r="F25" s="5">
        <v>83383</v>
      </c>
      <c r="G25" s="5">
        <v>42849</v>
      </c>
    </row>
    <row r="26" spans="4:7">
      <c r="D26" t="s">
        <v>613</v>
      </c>
      <c r="E26" s="5">
        <v>105535</v>
      </c>
      <c r="F26" s="5">
        <v>65612</v>
      </c>
      <c r="G26" s="5">
        <v>39923</v>
      </c>
    </row>
    <row r="27" spans="4:10">
      <c r="D27" t="s">
        <v>614</v>
      </c>
      <c r="E27" s="5">
        <v>156371</v>
      </c>
      <c r="F27" s="5">
        <v>100462</v>
      </c>
      <c r="G27" s="5">
        <v>55909</v>
      </c>
      <c r="I27" t="s">
        <v>10</v>
      </c>
      <c r="J27" t="s">
        <v>615</v>
      </c>
    </row>
    <row r="28" spans="4:10">
      <c r="D28" t="s">
        <v>575</v>
      </c>
      <c r="E28" s="5">
        <v>1471644.84615385</v>
      </c>
      <c r="F28" s="5">
        <v>957299</v>
      </c>
      <c r="G28" s="5">
        <v>514345.846153846</v>
      </c>
      <c r="I28" t="s">
        <v>56</v>
      </c>
      <c r="J28" s="5">
        <v>162</v>
      </c>
    </row>
    <row r="29" spans="9:10">
      <c r="I29" t="s">
        <v>39</v>
      </c>
      <c r="J29" s="5">
        <v>127</v>
      </c>
    </row>
    <row r="30" spans="9:10">
      <c r="I30" t="s">
        <v>27</v>
      </c>
      <c r="J30" s="5">
        <v>123</v>
      </c>
    </row>
    <row r="31" spans="4:10">
      <c r="D31" t="s">
        <v>2</v>
      </c>
      <c r="E31" t="s">
        <v>593</v>
      </c>
      <c r="F31" t="s">
        <v>594</v>
      </c>
      <c r="G31" t="s">
        <v>595</v>
      </c>
      <c r="I31" t="s">
        <v>23</v>
      </c>
      <c r="J31" s="5">
        <v>143</v>
      </c>
    </row>
    <row r="32" spans="4:10">
      <c r="D32" t="s">
        <v>29</v>
      </c>
      <c r="E32" s="5">
        <v>323605</v>
      </c>
      <c r="F32" s="5">
        <v>233009</v>
      </c>
      <c r="G32" s="5">
        <v>90596</v>
      </c>
      <c r="I32" t="s">
        <v>575</v>
      </c>
      <c r="J32" s="5">
        <v>555</v>
      </c>
    </row>
    <row r="33" spans="4:7">
      <c r="D33" t="s">
        <v>25</v>
      </c>
      <c r="E33" s="5">
        <v>320138.846153846</v>
      </c>
      <c r="F33" s="5">
        <v>175909</v>
      </c>
      <c r="G33" s="5">
        <v>144229.846153846</v>
      </c>
    </row>
    <row r="34" spans="4:7">
      <c r="D34" t="s">
        <v>19</v>
      </c>
      <c r="E34" s="5">
        <v>291366</v>
      </c>
      <c r="F34" s="5">
        <v>215105</v>
      </c>
      <c r="G34" s="5">
        <v>76261</v>
      </c>
    </row>
    <row r="35" spans="4:10">
      <c r="D35" t="s">
        <v>33</v>
      </c>
      <c r="E35" s="5">
        <v>293726</v>
      </c>
      <c r="F35" s="5">
        <v>161653</v>
      </c>
      <c r="G35" s="5">
        <v>132073</v>
      </c>
      <c r="I35" t="s">
        <v>9</v>
      </c>
      <c r="J35" t="s">
        <v>590</v>
      </c>
    </row>
    <row r="36" spans="4:10">
      <c r="D36" t="s">
        <v>41</v>
      </c>
      <c r="E36" s="5">
        <v>242809</v>
      </c>
      <c r="F36" s="5">
        <v>171623</v>
      </c>
      <c r="G36" s="5">
        <v>71186</v>
      </c>
      <c r="I36" t="s">
        <v>305</v>
      </c>
      <c r="J36" s="5">
        <v>15</v>
      </c>
    </row>
    <row r="37" spans="4:10">
      <c r="D37" t="s">
        <v>575</v>
      </c>
      <c r="E37" s="5">
        <v>1471644.84615385</v>
      </c>
      <c r="F37" s="5">
        <v>957299</v>
      </c>
      <c r="G37" s="5">
        <v>514345.846153846</v>
      </c>
      <c r="I37" t="s">
        <v>22</v>
      </c>
      <c r="J37" s="5">
        <v>117</v>
      </c>
    </row>
    <row r="38" spans="9:10">
      <c r="I38" t="s">
        <v>302</v>
      </c>
      <c r="J38" s="5">
        <v>20</v>
      </c>
    </row>
    <row r="39" spans="9:10">
      <c r="I39" t="s">
        <v>38</v>
      </c>
      <c r="J39" s="5">
        <v>90</v>
      </c>
    </row>
    <row r="40" spans="9:10">
      <c r="I40" t="s">
        <v>43</v>
      </c>
      <c r="J40" s="5">
        <v>133</v>
      </c>
    </row>
    <row r="41" spans="9:10">
      <c r="I41" t="s">
        <v>31</v>
      </c>
      <c r="J41" s="5">
        <v>97</v>
      </c>
    </row>
    <row r="42" spans="9:10">
      <c r="I42" t="s">
        <v>59</v>
      </c>
      <c r="J42" s="5">
        <v>83</v>
      </c>
    </row>
    <row r="43" spans="9:10">
      <c r="I43" t="s">
        <v>575</v>
      </c>
      <c r="J43" s="5">
        <v>555</v>
      </c>
    </row>
  </sheetData>
  <pageMargins left="0.75" right="0.75" top="1" bottom="1" header="0.5" footer="0.5"/>
  <headerFooter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O24"/>
  <sheetViews>
    <sheetView showGridLines="0" tabSelected="1" zoomScale="120" zoomScaleNormal="120" workbookViewId="0">
      <selection activeCell="A1" sqref="A1"/>
    </sheetView>
  </sheetViews>
  <sheetFormatPr defaultColWidth="9.14285714285714" defaultRowHeight="15"/>
  <cols>
    <col min="1" max="16384" width="9.14285714285714" style="1"/>
  </cols>
  <sheetData>
    <row r="24" spans="15:15">
      <c r="O24" s="1" t="s">
        <v>616</v>
      </c>
    </row>
  </sheetData>
  <pageMargins left="0.75" right="0.75" top="1" bottom="1" header="0.5" footer="0.5"/>
  <headerFooter/>
  <drawing r:id="rId1"/>
  <extLst>
    <ext xmlns:x14="http://schemas.microsoft.com/office/spreadsheetml/2009/9/main" uri="{A8765BA9-456A-4dab-B4F3-ACF838C121DE}">
      <x14:slicerList>
        <x14:slicer r:id="rId2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Retail Store Sales</vt:lpstr>
      <vt:lpstr>Cost Per Unit</vt:lpstr>
      <vt:lpstr>Analysis</vt:lpstr>
      <vt:lpstr>Pivot table</vt:lpstr>
      <vt:lpstr>Sales form</vt:lpstr>
      <vt:lpstr>KPI</vt:lpstr>
      <vt:lpstr>Dashboard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Abessolo Ateba Abhas</dc:creator>
  <cp:lastModifiedBy>dangv</cp:lastModifiedBy>
  <dcterms:created xsi:type="dcterms:W3CDTF">2025-01-30T07:46:00Z</dcterms:created>
  <dcterms:modified xsi:type="dcterms:W3CDTF">2025-03-14T02:37:35Z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11C67A89D95741EBA16DA9A84CF2DB57_12</vt:lpwstr>
  </property>
  <property fmtid="{D5CDD505-2E9C-101B-9397-08002B2CF9AE}" pid="3" name="KSOProductBuildVer">
    <vt:lpwstr>1033-12.2.0.20326</vt:lpwstr>
  </property>
</Properties>
</file>