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783e06169c50fb44/Desktop/Dasboards/"/>
    </mc:Choice>
  </mc:AlternateContent>
  <xr:revisionPtr revIDLastSave="1409" documentId="11_ECFB57D118FC3F51A260E052ACC0876335C39471" xr6:coauthVersionLast="47" xr6:coauthVersionMax="47" xr10:uidLastSave="{7E6093C3-9F60-4C81-B9F1-91EE472E8989}"/>
  <bookViews>
    <workbookView minimized="1" xWindow="6108" yWindow="3708" windowWidth="17280" windowHeight="8880" activeTab="2" xr2:uid="{00000000-000D-0000-FFFF-FFFF00000000}"/>
  </bookViews>
  <sheets>
    <sheet name="Data" sheetId="1" r:id="rId1"/>
    <sheet name="pivot tables" sheetId="4" r:id="rId2"/>
    <sheet name="Dashboard" sheetId="6" r:id="rId3"/>
  </sheets>
  <definedNames>
    <definedName name="_xlchart.v1.0" hidden="1">'pivot tables'!$I$18:$I$21</definedName>
    <definedName name="_xlchart.v1.1" hidden="1">'pivot tables'!$J$17</definedName>
    <definedName name="_xlchart.v1.2" hidden="1">'pivot tables'!$J$18:$J$21</definedName>
    <definedName name="_xlchart.v1.3" hidden="1">'pivot tables'!$I$18:$I$21</definedName>
    <definedName name="_xlchart.v1.4" hidden="1">'pivot tables'!$J$17</definedName>
    <definedName name="_xlchart.v1.5" hidden="1">'pivot tables'!$J$18:$J$21</definedName>
    <definedName name="_xlchart.v5.6" hidden="1">'pivot tables'!$O$11</definedName>
    <definedName name="_xlchart.v5.7" hidden="1">'pivot tables'!$O$12:$O$61</definedName>
    <definedName name="_xlchart.v5.8" hidden="1">'pivot tables'!$P$11</definedName>
    <definedName name="_xlchart.v5.9" hidden="1">'pivot tables'!$P$12:$P$61</definedName>
    <definedName name="Slicer_Region">#N/A</definedName>
    <definedName name="Slicer_Segment">#N/A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I18" i="4" l="1"/>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12" i="4"/>
  <c r="I19" i="4"/>
  <c r="I20" i="4"/>
  <c r="I21"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4"/>
  <c r="J21" i="4"/>
  <c r="AM19" i="4"/>
  <c r="J19" i="4"/>
  <c r="P39" i="4"/>
  <c r="P47" i="4"/>
  <c r="P40" i="4"/>
  <c r="AB25" i="4"/>
  <c r="P25" i="4"/>
  <c r="P55" i="4"/>
  <c r="P54" i="4"/>
  <c r="D7" i="4"/>
  <c r="P57" i="4"/>
  <c r="P13" i="4"/>
  <c r="P30" i="4"/>
  <c r="AH25" i="4"/>
  <c r="P21" i="4"/>
  <c r="P37" i="4"/>
  <c r="AL19" i="4"/>
  <c r="F7" i="4"/>
  <c r="P24" i="4"/>
  <c r="P42" i="4"/>
  <c r="P38" i="4"/>
  <c r="Y25" i="4"/>
  <c r="C7" i="4"/>
  <c r="P43" i="4"/>
  <c r="P26" i="4"/>
  <c r="P35" i="4"/>
  <c r="P44" i="4"/>
  <c r="P58" i="4"/>
  <c r="P23" i="4"/>
  <c r="AE25" i="4"/>
  <c r="P52" i="4"/>
  <c r="P34" i="4"/>
  <c r="P22" i="4"/>
  <c r="P29" i="4"/>
  <c r="P15" i="4"/>
  <c r="P14" i="4"/>
  <c r="P28" i="4"/>
  <c r="AN19" i="4"/>
  <c r="P60" i="4"/>
  <c r="AO19" i="4"/>
  <c r="P32" i="4"/>
  <c r="P56" i="4"/>
  <c r="P51" i="4"/>
  <c r="P33" i="4"/>
  <c r="P31" i="4"/>
  <c r="P17" i="4"/>
  <c r="P27" i="4"/>
  <c r="G7" i="4"/>
  <c r="P12" i="4"/>
  <c r="V25" i="4"/>
  <c r="P50" i="4"/>
  <c r="P48" i="4"/>
  <c r="P46" i="4"/>
  <c r="P61" i="4"/>
  <c r="J20" i="4"/>
  <c r="P41" i="4"/>
  <c r="P16" i="4"/>
  <c r="P45" i="4"/>
  <c r="P36" i="4"/>
  <c r="P53" i="4"/>
  <c r="P49" i="4"/>
  <c r="AK19" i="4"/>
  <c r="J18" i="4"/>
  <c r="P59" i="4"/>
  <c r="P18" i="4"/>
  <c r="P19" i="4"/>
  <c r="P20" i="4"/>
</calcChain>
</file>

<file path=xl/sharedStrings.xml><?xml version="1.0" encoding="utf-8"?>
<sst xmlns="http://schemas.openxmlformats.org/spreadsheetml/2006/main" count="130104" uniqueCount="10966">
  <si>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</si>
  <si>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</si>
  <si>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</si>
  <si>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</si>
  <si>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</si>
  <si>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</si>
  <si>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</si>
  <si>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</si>
  <si>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</si>
  <si>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</si>
  <si>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</si>
  <si>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</si>
  <si>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</si>
  <si>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</si>
  <si>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</si>
  <si>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</si>
  <si>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</si>
  <si>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</si>
  <si>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</si>
  <si>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</si>
  <si>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</si>
  <si>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</si>
  <si>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</si>
  <si>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</si>
  <si>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</si>
  <si>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</si>
  <si>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</si>
  <si>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</si>
  <si>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</si>
  <si>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</si>
  <si>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</si>
  <si>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</si>
  <si>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</si>
  <si>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</si>
  <si>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</si>
  <si>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</si>
  <si>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</si>
  <si>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</si>
  <si>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</si>
  <si>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</si>
  <si>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</si>
  <si>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</si>
  <si>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</si>
  <si>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</si>
  <si>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</si>
  <si>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</si>
  <si>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</si>
  <si>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</si>
  <si>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</si>
  <si>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</si>
  <si>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</si>
  <si>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</si>
  <si>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</si>
  <si>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</si>
  <si>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</si>
  <si>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</si>
  <si>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</si>
  <si>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</si>
  <si>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</si>
  <si>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</si>
  <si>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</si>
  <si>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</si>
  <si>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</si>
  <si>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</si>
  <si>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</si>
  <si>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</si>
  <si>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</si>
  <si>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</si>
  <si>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</si>
  <si>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</si>
  <si>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</si>
  <si>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</si>
  <si>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</si>
  <si>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</si>
  <si>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</si>
  <si>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</si>
  <si>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</si>
  <si>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</si>
  <si>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</si>
  <si>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</si>
  <si>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</si>
  <si>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</si>
  <si>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</si>
  <si>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</si>
  <si>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</si>
  <si>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</si>
  <si>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</si>
  <si>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</si>
  <si>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</si>
  <si>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</si>
  <si>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</si>
  <si>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</si>
  <si>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</si>
  <si>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</si>
  <si>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</si>
  <si>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</si>
  <si>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</si>
  <si>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</si>
  <si>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</si>
  <si>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</si>
  <si>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</si>
  <si>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</si>
  <si>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</si>
  <si>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</si>
  <si>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</si>
  <si>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</si>
  <si>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</si>
  <si>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</si>
  <si>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</si>
  <si>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</si>
  <si>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</si>
  <si>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</si>
  <si>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</si>
  <si>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</si>
  <si>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</si>
  <si>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</si>
  <si>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</si>
  <si>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</si>
  <si>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</si>
  <si>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</si>
  <si>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</si>
  <si>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</si>
  <si>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</si>
  <si>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</si>
  <si>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</si>
  <si>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</si>
  <si>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</si>
  <si>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</si>
  <si>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</si>
  <si>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</si>
  <si>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</si>
  <si>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</si>
  <si>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</si>
  <si>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</si>
  <si>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</si>
  <si>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</si>
  <si>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</si>
  <si>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</si>
  <si>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</si>
  <si>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</si>
  <si>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</si>
  <si>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</si>
  <si>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</si>
  <si>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</si>
  <si>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</si>
  <si>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</si>
  <si>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</si>
  <si>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</si>
  <si>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</si>
  <si>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</si>
  <si>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</si>
  <si>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</si>
  <si>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</si>
  <si>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</si>
  <si>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</si>
  <si>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</si>
  <si>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</si>
  <si>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</si>
  <si>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</si>
  <si>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</si>
  <si>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</si>
  <si>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</si>
  <si>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</si>
  <si>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</si>
  <si>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</si>
  <si>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</si>
  <si>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</si>
  <si>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</si>
  <si>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</si>
  <si>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</si>
  <si>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</si>
  <si>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</si>
  <si>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</si>
  <si>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</si>
  <si>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</si>
  <si>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</si>
  <si>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</si>
  <si>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</si>
  <si>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</si>
  <si>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</si>
  <si>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</si>
  <si>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</si>
  <si>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</si>
  <si>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</si>
  <si>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</si>
  <si>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</si>
  <si>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</si>
  <si>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</si>
  <si>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</si>
  <si>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</si>
  <si>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</si>
  <si>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</si>
  <si>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</si>
  <si>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</si>
  <si>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</si>
  <si>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</si>
  <si>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</si>
  <si>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</si>
  <si>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</si>
  <si>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</si>
  <si>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</si>
  <si>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</si>
  <si>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</si>
  <si>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</si>
  <si>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</si>
  <si>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</si>
  <si>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</si>
  <si>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</si>
  <si>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</si>
  <si>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</si>
  <si>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</si>
  <si>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</si>
  <si>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</si>
  <si>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</si>
  <si>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</si>
  <si>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</si>
  <si>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</si>
  <si>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</si>
  <si>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</si>
  <si>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</si>
  <si>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</si>
  <si>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</si>
  <si>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</si>
  <si>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</si>
  <si>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</si>
  <si>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</si>
  <si>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</si>
  <si>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</si>
  <si>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</si>
  <si>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</si>
  <si>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</si>
  <si>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</si>
  <si>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</si>
  <si>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</si>
  <si>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</si>
  <si>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</si>
  <si>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</si>
  <si>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</si>
  <si>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</si>
  <si>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</si>
  <si>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</si>
  <si>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</si>
  <si>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</si>
  <si>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</si>
  <si>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</si>
  <si>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</si>
  <si>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</si>
  <si>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</si>
  <si>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</si>
  <si>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</si>
  <si>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</si>
  <si>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</si>
  <si>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</si>
  <si>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</si>
  <si>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</si>
  <si>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</si>
  <si>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</si>
  <si>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</si>
  <si>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</si>
  <si>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</si>
  <si>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</si>
  <si>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</si>
  <si>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</si>
  <si>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</si>
  <si>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</si>
  <si>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</si>
  <si>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</si>
  <si>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</si>
  <si>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</si>
  <si>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</si>
  <si>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</si>
  <si>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</si>
  <si>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</si>
  <si>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</si>
  <si>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</si>
  <si>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</si>
  <si>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</si>
  <si>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</si>
  <si>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</si>
  <si>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</si>
  <si>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</si>
  <si>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</si>
  <si>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</si>
  <si>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</si>
  <si>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</si>
  <si>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</si>
  <si>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</si>
  <si>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</si>
  <si>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</si>
  <si>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</si>
  <si>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</si>
  <si>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</si>
  <si>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</si>
  <si>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</si>
  <si>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</si>
  <si>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</si>
  <si>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</si>
  <si>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</si>
  <si>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</si>
  <si>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</si>
  <si>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</si>
  <si>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</si>
  <si>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</si>
  <si>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</si>
  <si>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</si>
  <si>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</si>
  <si>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</si>
  <si>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</si>
  <si>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</si>
  <si>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</si>
  <si>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</si>
  <si>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</si>
  <si>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</si>
  <si>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</si>
  <si>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</si>
  <si>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</si>
  <si>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</si>
  <si>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</si>
  <si>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</si>
  <si>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</si>
  <si>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</si>
  <si>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</si>
  <si>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</si>
  <si>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</si>
  <si>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</si>
  <si>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</si>
  <si>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</si>
  <si>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</si>
  <si>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</si>
  <si>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</si>
  <si>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</si>
  <si>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</si>
  <si>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</si>
  <si>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</si>
  <si>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</si>
  <si>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</si>
  <si>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</si>
  <si>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</si>
  <si>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</si>
  <si>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</si>
  <si>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</si>
  <si>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</si>
  <si>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</si>
  <si>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</si>
  <si>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</si>
  <si>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</si>
  <si>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</si>
  <si>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</si>
  <si>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</si>
  <si>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</si>
  <si>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</si>
  <si>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</si>
  <si>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</si>
  <si>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</si>
  <si>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</si>
  <si>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</si>
  <si>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</si>
  <si>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</si>
  <si>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</si>
  <si>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</si>
  <si>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</si>
  <si>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</si>
  <si>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</si>
  <si>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</si>
  <si>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</si>
  <si>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</si>
  <si>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</si>
  <si>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</si>
  <si>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</si>
  <si>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</si>
  <si>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</si>
  <si>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</si>
  <si>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</si>
  <si>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</si>
  <si>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</si>
  <si>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</si>
  <si>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</si>
  <si>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</si>
  <si>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</si>
  <si>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</si>
  <si>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</si>
  <si>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</si>
  <si>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</si>
  <si>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</si>
  <si>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</si>
  <si>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</si>
  <si>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</si>
  <si>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</si>
  <si>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</si>
  <si>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</si>
  <si>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</si>
  <si>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</si>
  <si>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</si>
  <si>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</si>
  <si>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</si>
  <si>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</si>
  <si>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</si>
  <si>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</si>
  <si>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</si>
  <si>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</si>
  <si>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</si>
  <si>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</si>
  <si>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</si>
  <si>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</si>
  <si>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</si>
  <si>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</si>
  <si>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</si>
  <si>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</si>
  <si>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</si>
  <si>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</si>
  <si>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</si>
  <si>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</si>
  <si>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</si>
  <si>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</si>
  <si>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</si>
  <si>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</si>
  <si>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</si>
  <si>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</si>
  <si>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</si>
  <si>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</si>
  <si>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</si>
  <si>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</si>
  <si>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</si>
  <si>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</si>
  <si>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</si>
  <si>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</si>
  <si>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</si>
  <si>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</si>
  <si>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</si>
  <si>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</si>
  <si>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</si>
  <si>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</si>
  <si>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</si>
  <si>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</si>
  <si>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</si>
  <si>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</si>
  <si>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</si>
  <si>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</si>
  <si>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</si>
  <si>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</si>
  <si>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</si>
  <si>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</si>
  <si>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</si>
  <si>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</si>
  <si>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</si>
  <si>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</si>
  <si>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</si>
  <si>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</si>
  <si>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</si>
  <si>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</si>
  <si>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</si>
  <si>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</si>
  <si>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</si>
  <si>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</si>
  <si>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</si>
  <si>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</si>
  <si>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</si>
  <si>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</si>
  <si>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</si>
  <si>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</si>
  <si>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</si>
  <si>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</si>
  <si>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</si>
  <si>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</si>
  <si>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</si>
  <si>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</si>
  <si>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</si>
  <si>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</si>
  <si>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</si>
  <si>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</si>
  <si>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</si>
  <si>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</si>
  <si>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</si>
  <si>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</si>
  <si>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</si>
  <si>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</si>
  <si>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</si>
  <si>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</si>
  <si>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</si>
  <si>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</si>
  <si>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</si>
  <si>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</si>
  <si>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</si>
  <si>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</si>
  <si>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</si>
  <si>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</si>
  <si>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</si>
  <si>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</si>
  <si>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</si>
  <si>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</si>
  <si>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</si>
  <si>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</si>
  <si>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</si>
  <si>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</si>
  <si>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</si>
  <si>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</si>
  <si>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</si>
  <si>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</si>
  <si>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</si>
  <si>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</si>
  <si>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</si>
  <si>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</si>
  <si>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</si>
  <si>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</si>
  <si>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</si>
  <si>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</si>
  <si>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</si>
  <si>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</si>
  <si>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</si>
  <si>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</si>
  <si>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</si>
  <si>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</si>
  <si>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</si>
  <si>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</si>
  <si>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</si>
  <si>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</si>
  <si>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</si>
  <si>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</si>
  <si>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</si>
  <si>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</si>
  <si>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</si>
  <si>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</si>
  <si>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</si>
  <si>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</si>
  <si>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</si>
  <si>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</si>
  <si>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</si>
  <si>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</si>
  <si>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</si>
  <si>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</si>
  <si>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</si>
  <si>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</si>
  <si>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</si>
  <si>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</si>
  <si>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</si>
  <si>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</si>
  <si>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</si>
  <si>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</si>
  <si>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</si>
  <si>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</si>
  <si>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</si>
  <si>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</si>
  <si>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</si>
  <si>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</si>
  <si>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</si>
  <si>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</si>
  <si>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</si>
  <si>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</si>
  <si>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</si>
  <si>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</si>
  <si>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</si>
  <si>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</si>
  <si>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</si>
  <si>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</si>
  <si>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</si>
  <si>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</si>
  <si>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</si>
  <si>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</si>
  <si>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</si>
  <si>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</si>
  <si>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</si>
  <si>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</si>
  <si>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</si>
  <si>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</si>
  <si>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</si>
  <si>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</si>
  <si>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</si>
  <si>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</si>
  <si>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</si>
  <si>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</si>
  <si>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</si>
  <si>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</si>
  <si>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</si>
  <si>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</si>
  <si>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</si>
  <si>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</si>
  <si>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</si>
  <si>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</si>
  <si>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</si>
  <si>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</si>
  <si>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</si>
  <si>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</si>
  <si>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</si>
  <si>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</si>
  <si>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</si>
  <si>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</si>
  <si>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</si>
  <si>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</si>
  <si>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</si>
  <si>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</si>
  <si>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</si>
  <si>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</si>
  <si>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</si>
  <si>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</si>
  <si>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</si>
  <si>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</si>
  <si>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</si>
  <si>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</si>
  <si>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</si>
  <si>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</si>
  <si>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</si>
  <si>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</si>
  <si>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</si>
  <si>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</si>
  <si>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</si>
  <si>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</si>
  <si>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</si>
  <si>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</si>
  <si>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</si>
  <si>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</si>
  <si>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</si>
  <si>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</si>
  <si>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</si>
  <si>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</si>
  <si>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</si>
  <si>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</si>
  <si>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</si>
  <si>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</si>
  <si>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</si>
  <si>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</si>
  <si>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</si>
  <si>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</si>
  <si>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</si>
  <si>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</si>
  <si>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</si>
  <si>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</si>
  <si>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</si>
  <si>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</si>
  <si>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</si>
  <si>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</si>
  <si>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</si>
  <si>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</si>
  <si>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</si>
  <si>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</si>
  <si>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</si>
  <si>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</si>
  <si>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</si>
  <si>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</si>
  <si>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</si>
  <si>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</si>
  <si>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</si>
  <si>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</si>
  <si>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</si>
  <si>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</si>
  <si>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</si>
  <si>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</si>
  <si>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</si>
  <si>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</si>
  <si>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</si>
  <si>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</si>
  <si>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</si>
  <si>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</si>
  <si>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</si>
  <si>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</si>
  <si>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</si>
  <si>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</si>
  <si>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</si>
  <si>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</si>
  <si>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</si>
  <si>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</si>
  <si>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</si>
  <si>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</si>
  <si>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</si>
  <si>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</si>
  <si>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</si>
  <si>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</si>
  <si>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</si>
  <si>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</si>
  <si>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</si>
  <si>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</si>
  <si>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</si>
  <si>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</si>
  <si>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</si>
  <si>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</si>
  <si>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</si>
  <si>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</si>
  <si>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</si>
  <si>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</si>
  <si>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</si>
  <si>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</si>
  <si>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</si>
  <si>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</si>
  <si>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</si>
  <si>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</si>
  <si>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</si>
  <si>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</si>
  <si>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</si>
  <si>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</si>
  <si>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</si>
  <si>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</si>
  <si>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</si>
  <si>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</si>
  <si>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</si>
  <si>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</si>
  <si>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</si>
  <si>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</si>
  <si>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</si>
  <si>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</si>
  <si>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</si>
  <si>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</si>
  <si>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</si>
  <si>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</si>
  <si>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</si>
  <si>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</si>
  <si>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</si>
  <si>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</si>
  <si>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</si>
  <si>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</si>
  <si>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</si>
  <si>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</si>
  <si>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</si>
  <si>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</si>
  <si>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</si>
  <si>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</si>
  <si>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</si>
  <si>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</si>
  <si>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</si>
  <si>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</si>
  <si>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</si>
  <si>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</si>
  <si>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</si>
  <si>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</si>
  <si>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</si>
  <si>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</si>
  <si>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</si>
  <si>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</si>
  <si>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</si>
  <si>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</si>
  <si>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</si>
  <si>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</si>
  <si>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</si>
  <si>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</si>
  <si>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</si>
  <si>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</si>
  <si>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</si>
  <si>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</si>
  <si>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</si>
  <si>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</si>
  <si>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</si>
  <si>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</si>
  <si>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</si>
  <si>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</si>
  <si>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</si>
  <si>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</si>
  <si>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</si>
  <si>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</si>
  <si>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</si>
  <si>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</si>
  <si>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</si>
  <si>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</si>
  <si>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</si>
  <si>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</si>
  <si>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</si>
  <si>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</si>
  <si>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</si>
  <si>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</si>
  <si>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</si>
  <si>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</si>
  <si>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</si>
  <si>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</si>
  <si>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</si>
  <si>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</si>
  <si>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</si>
  <si>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</si>
  <si>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</si>
  <si>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</si>
  <si>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</si>
  <si>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</si>
  <si>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</si>
  <si>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</si>
  <si>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</si>
  <si>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</si>
  <si>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</si>
  <si>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</si>
  <si>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</si>
  <si>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</si>
  <si>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</si>
  <si>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</si>
  <si>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</si>
  <si>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</si>
  <si>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</si>
  <si>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</si>
  <si>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</si>
  <si>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</si>
  <si>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</si>
  <si>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</si>
  <si>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</si>
  <si>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</si>
  <si>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</si>
  <si>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</si>
  <si>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</si>
  <si>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</si>
  <si>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</si>
  <si>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</si>
  <si>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</si>
  <si>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</si>
  <si>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</si>
  <si>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</si>
  <si>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</si>
  <si>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</si>
  <si>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</si>
  <si>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</si>
  <si>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</si>
  <si>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</si>
  <si>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</si>
  <si>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</si>
  <si>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</si>
  <si>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</si>
  <si>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</si>
  <si>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</si>
  <si>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</si>
  <si>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</si>
  <si>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</si>
  <si>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</si>
  <si>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</si>
  <si>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</si>
  <si>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</si>
  <si>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</si>
  <si>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</si>
  <si>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</si>
  <si>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</si>
  <si>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</si>
  <si>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</si>
  <si>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</si>
  <si>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</si>
  <si>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</si>
  <si>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</si>
  <si>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</si>
  <si>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</si>
  <si>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</si>
  <si>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</si>
  <si>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</si>
  <si>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</si>
  <si>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</si>
  <si>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</si>
  <si>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</si>
  <si>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</si>
  <si>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</si>
  <si>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</si>
  <si>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</si>
  <si>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</si>
  <si>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</si>
  <si>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</si>
  <si>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</si>
  <si>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</si>
  <si>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</si>
  <si>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</si>
  <si>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</si>
  <si>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</si>
  <si>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</si>
  <si>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</si>
  <si>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</si>
  <si>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</si>
  <si>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</si>
  <si>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</si>
  <si>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</si>
  <si>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</si>
  <si>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</si>
  <si>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</si>
  <si>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</si>
  <si>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</si>
  <si>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</si>
  <si>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</si>
  <si>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</si>
  <si>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</si>
  <si>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</si>
  <si>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</si>
  <si>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</si>
  <si>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</si>
  <si>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</si>
  <si>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</si>
  <si>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</si>
  <si>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</si>
  <si>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</si>
  <si>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</si>
  <si>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</si>
  <si>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</si>
  <si>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</si>
  <si>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</si>
  <si>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</si>
  <si>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</si>
  <si>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</si>
  <si>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</si>
  <si>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</si>
  <si>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</si>
  <si>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</si>
  <si>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</si>
  <si>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</si>
  <si>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</si>
  <si>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</si>
  <si>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</si>
  <si>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</si>
  <si>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</si>
  <si>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</si>
  <si>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</si>
  <si>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</si>
  <si>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</si>
  <si>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</si>
  <si>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</si>
  <si>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</si>
  <si>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</si>
  <si>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</si>
  <si>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</si>
  <si>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</si>
  <si>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</si>
  <si>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</si>
  <si>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</si>
  <si>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</si>
  <si>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</si>
  <si>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</si>
  <si>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</si>
  <si>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</si>
  <si>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</si>
  <si>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</si>
  <si>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</si>
  <si>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</si>
  <si>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</si>
  <si>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</si>
  <si>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</si>
  <si>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</si>
  <si>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</si>
  <si>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</si>
  <si>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</si>
  <si>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</si>
  <si>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</si>
  <si>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</si>
  <si>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</si>
  <si>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</si>
  <si>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</si>
  <si>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</si>
  <si>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</si>
  <si>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</si>
  <si>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</si>
  <si>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</si>
  <si>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</si>
  <si>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</si>
  <si>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</si>
  <si>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</si>
  <si>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</si>
  <si>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</si>
  <si>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</si>
  <si>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</si>
  <si>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</si>
  <si>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</si>
  <si>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</si>
  <si>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</si>
  <si>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</si>
  <si>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</si>
  <si>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</si>
  <si>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</si>
  <si>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</si>
  <si>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</si>
  <si>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</si>
  <si>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</si>
  <si>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</si>
  <si>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</si>
  <si>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</si>
  <si>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</si>
  <si>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</si>
  <si>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</si>
  <si>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</si>
  <si>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</si>
  <si>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</si>
  <si>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</si>
  <si>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</si>
  <si>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</si>
  <si>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</si>
  <si>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</si>
  <si>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</si>
  <si>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</si>
  <si>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</si>
  <si>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</si>
  <si>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</si>
  <si>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</si>
  <si>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</si>
  <si>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</si>
  <si>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</si>
  <si>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</si>
  <si>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</si>
  <si>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</si>
  <si>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</si>
  <si>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</si>
  <si>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</si>
  <si>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</si>
  <si>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</si>
  <si>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</si>
  <si>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</si>
  <si>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</si>
  <si>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</si>
  <si>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</si>
  <si>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</si>
  <si>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</si>
  <si>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</si>
  <si>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</si>
  <si>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</si>
  <si>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</si>
  <si>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</si>
  <si>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</si>
  <si>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</si>
  <si>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</si>
  <si>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</si>
  <si>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</si>
  <si>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</si>
  <si>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</si>
  <si>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</si>
  <si>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</si>
  <si>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</si>
  <si>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</si>
  <si>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</si>
  <si>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</si>
  <si>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</si>
  <si>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</si>
  <si>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</si>
  <si>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</si>
  <si>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</si>
  <si>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</si>
  <si>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</si>
  <si>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</si>
  <si>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</si>
  <si>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</si>
  <si>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</si>
  <si>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</si>
  <si>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</si>
  <si>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</si>
  <si>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</si>
  <si>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</si>
  <si>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</si>
  <si>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</si>
  <si>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</si>
  <si>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</si>
  <si>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</si>
  <si>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</si>
  <si>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</si>
  <si>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</si>
  <si>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</si>
  <si>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</si>
  <si>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</si>
  <si>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</si>
  <si>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</si>
  <si>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</si>
  <si>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</si>
  <si>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</si>
  <si>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</si>
  <si>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</si>
  <si>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</si>
  <si>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</si>
  <si>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</si>
  <si>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</si>
  <si>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</si>
  <si>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</si>
  <si>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</si>
  <si>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</si>
  <si>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</si>
  <si>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</si>
  <si>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</si>
  <si>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</si>
  <si>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</si>
  <si>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</si>
  <si>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</si>
  <si>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</si>
  <si>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</si>
  <si>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</si>
  <si>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</si>
  <si>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</si>
  <si>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</si>
  <si>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</si>
  <si>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</si>
  <si>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</si>
  <si>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</si>
  <si>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</si>
  <si>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</si>
  <si>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</si>
  <si>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</si>
  <si>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</si>
  <si>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</si>
  <si>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</si>
  <si>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</si>
  <si>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</si>
  <si>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</si>
  <si>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</si>
  <si>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</si>
  <si>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</si>
  <si>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</si>
  <si>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</si>
  <si>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</si>
  <si>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</si>
  <si>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</si>
  <si>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</si>
  <si>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</si>
  <si>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</si>
  <si>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</si>
  <si>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</si>
  <si>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</si>
  <si>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</si>
  <si>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</si>
  <si>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</si>
  <si>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</si>
  <si>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</si>
  <si>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</si>
  <si>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</si>
  <si>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</si>
  <si>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</si>
  <si>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</si>
  <si>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</si>
  <si>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</si>
  <si>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</si>
  <si>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</si>
  <si>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</si>
  <si>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</si>
  <si>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</si>
  <si>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</si>
  <si>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</si>
  <si>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</si>
  <si>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</si>
  <si>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</si>
  <si>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</si>
  <si>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</si>
  <si>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</si>
  <si>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</si>
  <si>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</si>
  <si>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</si>
  <si>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</si>
  <si>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</si>
  <si>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</si>
  <si>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</si>
  <si>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</si>
  <si>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</si>
  <si>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</si>
  <si>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</si>
  <si>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</si>
  <si>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</si>
  <si>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</si>
  <si>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</si>
  <si>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</si>
  <si>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</si>
  <si>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</si>
  <si>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</si>
  <si>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</si>
  <si>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</si>
  <si>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</si>
  <si>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</si>
  <si>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</si>
  <si>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</si>
  <si>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</si>
  <si>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</si>
  <si>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</si>
  <si>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</si>
  <si>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</si>
  <si>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</si>
  <si>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</si>
  <si>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</si>
  <si>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</si>
  <si>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</si>
  <si>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</si>
  <si>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</si>
  <si>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</si>
  <si>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</si>
  <si>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</si>
  <si>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</si>
  <si>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</si>
  <si>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</si>
  <si>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</si>
  <si>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</si>
  <si>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</si>
  <si>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</si>
  <si>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</si>
  <si>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</si>
  <si>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</si>
  <si>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</si>
  <si>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</si>
  <si>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</si>
  <si>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</si>
  <si>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</si>
  <si>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</si>
  <si>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</si>
  <si>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</si>
  <si>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</si>
  <si>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</si>
  <si>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</si>
  <si>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</si>
  <si>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</si>
  <si>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</si>
  <si>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</si>
  <si>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</si>
  <si>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</si>
  <si>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</si>
  <si>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</si>
  <si>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</si>
  <si>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</si>
  <si>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</si>
  <si>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</si>
  <si>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</si>
  <si>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</si>
  <si>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</si>
  <si>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</si>
  <si>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</si>
  <si>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</si>
  <si>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</si>
  <si>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</si>
  <si>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</si>
  <si>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</si>
  <si>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</si>
  <si>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</si>
  <si>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</si>
  <si>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</si>
  <si>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</si>
  <si>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</si>
  <si>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</si>
  <si>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</si>
  <si>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</si>
  <si>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</si>
  <si>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</si>
  <si>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</si>
  <si>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</si>
  <si>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</si>
  <si>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</si>
  <si>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</si>
  <si>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</si>
  <si>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</si>
  <si>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</si>
  <si>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</si>
  <si>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</si>
  <si>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</si>
  <si>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</si>
  <si>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</si>
  <si>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</si>
  <si>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</si>
  <si>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</si>
  <si>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</si>
  <si>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</si>
  <si>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</si>
  <si>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</si>
  <si>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</si>
  <si>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</si>
  <si>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</si>
  <si>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</si>
  <si>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</si>
  <si>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</si>
  <si>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</si>
  <si>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</si>
  <si>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</si>
  <si>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</si>
  <si>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</si>
  <si>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</si>
  <si>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</si>
  <si>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</si>
  <si>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</si>
  <si>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</si>
  <si>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</si>
  <si>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</si>
  <si>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</si>
  <si>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</si>
  <si>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</si>
  <si>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</si>
  <si>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</si>
  <si>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</si>
  <si>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</si>
  <si>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</si>
  <si>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</si>
  <si>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</si>
  <si>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</si>
  <si>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</si>
  <si>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</si>
  <si>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</si>
  <si>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</si>
  <si>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</si>
  <si>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</si>
  <si>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</si>
  <si>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</si>
  <si>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</si>
  <si>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</si>
  <si>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</si>
  <si>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</si>
  <si>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</si>
  <si>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</si>
  <si>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</si>
  <si>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</si>
  <si>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</si>
  <si>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</si>
  <si>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</si>
  <si>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</si>
  <si>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</si>
  <si>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</si>
  <si>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</si>
  <si>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</si>
  <si>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</si>
  <si>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</si>
  <si>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</si>
  <si>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</si>
  <si>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</si>
  <si>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</si>
  <si>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</si>
  <si>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</si>
  <si>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</si>
  <si>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</si>
  <si>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</si>
  <si>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</si>
  <si>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</si>
  <si>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</si>
  <si>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</si>
  <si>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</si>
  <si>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</si>
  <si>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</si>
  <si>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</si>
  <si>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</si>
  <si>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</si>
  <si>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</si>
  <si>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</si>
  <si>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</si>
  <si>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</si>
  <si>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</si>
  <si>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</si>
  <si>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</si>
  <si>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</si>
  <si>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</si>
  <si>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</si>
  <si>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</si>
  <si>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</si>
  <si>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</si>
  <si>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</si>
  <si>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</si>
  <si>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</si>
  <si>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</si>
  <si>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</si>
  <si>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</si>
  <si>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</si>
  <si>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</si>
  <si>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</si>
  <si>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</si>
  <si>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</si>
  <si>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</si>
  <si>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</si>
  <si>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</si>
  <si>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</si>
  <si>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</si>
  <si>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</si>
  <si>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</si>
  <si>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</si>
  <si>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</si>
  <si>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</si>
  <si>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</si>
  <si>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</si>
  <si>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</si>
  <si>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</si>
  <si>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</si>
  <si>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</si>
  <si>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</si>
  <si>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</si>
  <si>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</si>
  <si>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</si>
  <si>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</si>
  <si>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</si>
  <si>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</si>
  <si>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</si>
  <si>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</si>
  <si>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</si>
  <si>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</si>
  <si>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</si>
  <si>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</si>
  <si>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</si>
  <si>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</si>
  <si>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</si>
  <si>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</si>
  <si>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</si>
  <si>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</si>
  <si>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</si>
  <si>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</si>
  <si>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</si>
  <si>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</si>
  <si>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</si>
  <si>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</si>
  <si>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</si>
  <si>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</si>
  <si>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</si>
  <si>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</si>
  <si>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</si>
  <si>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</si>
  <si>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</si>
  <si>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</si>
  <si>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</si>
  <si>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</si>
  <si>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</si>
  <si>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</si>
  <si>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</si>
  <si>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</si>
  <si>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</si>
  <si>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</si>
  <si>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</si>
  <si>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</si>
  <si>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</si>
  <si>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</si>
  <si>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</si>
  <si>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</si>
  <si>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</si>
  <si>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</si>
  <si>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</si>
  <si>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</si>
  <si>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</si>
  <si>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</si>
  <si>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</si>
  <si>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</si>
  <si>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</si>
  <si>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</si>
  <si>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</si>
  <si>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</si>
  <si>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</si>
  <si>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</si>
  <si>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</si>
  <si>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</si>
  <si>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</si>
  <si>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</si>
  <si>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</si>
  <si>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</si>
  <si>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</si>
  <si>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</si>
  <si>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</si>
  <si>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</si>
  <si>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</si>
  <si>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</si>
  <si>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</si>
  <si>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</si>
  <si>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</si>
  <si>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</si>
  <si>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</si>
  <si>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</si>
  <si>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</si>
  <si>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</si>
  <si>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</si>
  <si>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</si>
  <si>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</si>
  <si>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</si>
  <si>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</si>
  <si>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</si>
  <si>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</si>
  <si>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</si>
  <si>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</si>
  <si>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</si>
  <si>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</si>
  <si>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</si>
  <si>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</si>
  <si>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</si>
  <si>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</si>
  <si>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</si>
  <si>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</si>
  <si>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</si>
  <si>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</si>
  <si>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</si>
  <si>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</si>
  <si>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</si>
  <si>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</si>
  <si>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</si>
  <si>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</si>
  <si>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</si>
  <si>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</si>
  <si>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</si>
  <si>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</si>
  <si>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</si>
  <si>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</si>
  <si>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</si>
  <si>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</si>
  <si>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</si>
  <si>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</si>
  <si>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</si>
  <si>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</si>
  <si>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</si>
  <si>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</si>
  <si>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</si>
  <si>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</si>
  <si>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</si>
  <si>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</si>
  <si>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</si>
  <si>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</si>
  <si>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</si>
  <si>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</si>
  <si>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</si>
  <si>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</si>
  <si>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</si>
  <si>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</si>
  <si>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</si>
  <si>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</si>
  <si>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</si>
  <si>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</si>
  <si>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</si>
  <si>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</si>
  <si>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</si>
  <si>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</si>
  <si>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</si>
  <si>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</si>
  <si>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</si>
  <si>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</si>
  <si>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</si>
  <si>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</si>
  <si>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</si>
  <si>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</si>
  <si>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</si>
  <si>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</si>
  <si>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</si>
  <si>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</si>
  <si>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</si>
  <si>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</si>
  <si>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</si>
  <si>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</si>
  <si>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</si>
  <si>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</si>
  <si>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</si>
  <si>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</si>
  <si>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</si>
  <si>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</si>
  <si>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</si>
  <si>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</si>
  <si>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</si>
  <si>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</si>
  <si>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</si>
  <si>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</si>
  <si>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</si>
  <si>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</si>
  <si>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</si>
  <si>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</si>
  <si>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</si>
  <si>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</si>
  <si>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</si>
  <si>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</si>
  <si>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</si>
  <si>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</si>
  <si>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</si>
  <si>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</si>
  <si>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</si>
  <si>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</si>
  <si>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</si>
  <si>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</si>
  <si>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</si>
  <si>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</si>
  <si>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</si>
  <si>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</si>
  <si>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</si>
  <si>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</si>
  <si>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</si>
  <si>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</si>
  <si>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</si>
  <si>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</si>
  <si>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</si>
  <si>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</si>
  <si>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</si>
  <si>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</si>
  <si>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</si>
  <si>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</si>
  <si>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</si>
  <si>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</si>
  <si>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</si>
  <si>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</si>
  <si>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</si>
  <si>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</si>
  <si>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</si>
  <si>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</si>
  <si>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</si>
  <si>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</si>
  <si>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</si>
  <si>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</si>
  <si>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</si>
  <si>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</si>
  <si>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</si>
  <si>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</si>
  <si>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</si>
  <si>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</si>
  <si>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</si>
  <si>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</si>
  <si>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</si>
  <si>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</si>
  <si>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</si>
  <si>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</si>
  <si>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</si>
  <si>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</si>
  <si>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</si>
  <si>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</si>
  <si>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</si>
  <si>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</si>
  <si>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</si>
  <si>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</si>
  <si>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</si>
  <si>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</si>
  <si>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</si>
  <si>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</si>
  <si>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</si>
  <si>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</si>
  <si>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</si>
  <si>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</si>
  <si>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</si>
  <si>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</si>
  <si>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</si>
  <si>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</si>
  <si>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</si>
  <si>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</si>
  <si>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</si>
  <si>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</si>
  <si>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</si>
  <si>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</si>
  <si>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</si>
  <si>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</si>
  <si>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</si>
  <si>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</si>
  <si>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</si>
  <si>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</si>
  <si>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</si>
  <si>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</si>
  <si>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</si>
  <si>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</si>
  <si>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</si>
  <si>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</si>
  <si>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</si>
  <si>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</si>
  <si>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</si>
  <si>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</si>
  <si>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</si>
  <si>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</si>
  <si>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</si>
  <si>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</si>
  <si>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</si>
  <si>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</si>
  <si>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</si>
  <si>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</si>
  <si>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</si>
  <si>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</si>
  <si>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</si>
  <si>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</si>
  <si>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</si>
  <si>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</si>
  <si>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</si>
  <si>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</si>
  <si>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</si>
  <si>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</si>
  <si>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</si>
  <si>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</si>
  <si>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</si>
  <si>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</si>
  <si>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</si>
  <si>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</si>
  <si>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</si>
  <si>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</si>
  <si>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</si>
  <si>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</si>
  <si>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</si>
  <si>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</si>
  <si>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</si>
  <si>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</si>
  <si>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</si>
  <si>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</si>
  <si>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</si>
  <si>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</si>
  <si>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</si>
  <si>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</si>
  <si>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</si>
  <si>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</si>
  <si>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</si>
  <si>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</si>
  <si>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</si>
  <si>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</si>
  <si>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</si>
  <si>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</si>
  <si>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</si>
  <si>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</si>
  <si>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</si>
  <si>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</si>
  <si>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</si>
  <si>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</si>
  <si>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</si>
  <si>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</si>
  <si>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</si>
  <si>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</si>
  <si>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</si>
  <si>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</si>
  <si>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</si>
  <si>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</si>
  <si>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</si>
  <si>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</si>
  <si>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</si>
  <si>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</si>
  <si>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</si>
  <si>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</si>
  <si>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</si>
  <si>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</si>
  <si>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</si>
  <si>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</si>
  <si>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</si>
  <si>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</si>
  <si>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</si>
  <si>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</si>
  <si>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</si>
  <si>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</si>
  <si>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</si>
  <si>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</si>
  <si>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</si>
  <si>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</si>
  <si>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</si>
  <si>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</si>
  <si>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</si>
  <si>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</si>
  <si>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</si>
  <si>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</si>
  <si>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</si>
  <si>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</si>
  <si>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</si>
  <si>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</si>
  <si>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</si>
  <si>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</si>
  <si>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</si>
  <si>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</si>
  <si>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</si>
  <si>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</si>
  <si>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</si>
  <si>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</si>
  <si>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</si>
  <si>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</si>
  <si>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</si>
  <si>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</si>
  <si>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</si>
  <si>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</si>
  <si>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</si>
  <si>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</si>
  <si>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</si>
  <si>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</si>
  <si>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</si>
  <si>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</si>
  <si>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</si>
  <si>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</si>
  <si>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</si>
  <si>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</si>
  <si>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</si>
  <si>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</si>
  <si>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</si>
  <si>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</si>
  <si>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</si>
  <si>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</si>
  <si>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</si>
  <si>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</si>
  <si>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</si>
  <si>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</si>
  <si>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</si>
  <si>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</si>
  <si>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</si>
  <si>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</si>
  <si>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</si>
  <si>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</si>
  <si>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</si>
  <si>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</si>
  <si>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</si>
  <si>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</si>
  <si>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</si>
  <si>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</si>
  <si>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</si>
  <si>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</si>
  <si>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</si>
  <si>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</si>
  <si>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</si>
  <si>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</si>
  <si>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</si>
  <si>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</si>
  <si>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</si>
  <si>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</si>
  <si>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</si>
  <si>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</si>
  <si>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</si>
  <si>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</si>
  <si>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</si>
  <si>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</si>
  <si>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</si>
  <si>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</si>
  <si>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</si>
  <si>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</si>
  <si>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</si>
  <si>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</si>
  <si>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</si>
  <si>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</si>
  <si>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</si>
  <si>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</si>
  <si>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</si>
  <si>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</si>
  <si>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</si>
  <si>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</si>
  <si>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</si>
  <si>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</si>
  <si>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</si>
  <si>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</si>
  <si>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</si>
  <si>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</si>
  <si>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</si>
  <si>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</si>
  <si>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</si>
  <si>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</si>
  <si>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</si>
  <si>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</si>
  <si>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</si>
  <si>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</si>
  <si>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</si>
  <si>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</si>
  <si>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</si>
  <si>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</si>
  <si>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</si>
  <si>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</si>
  <si>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</si>
  <si>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</si>
  <si>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</si>
  <si>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</si>
  <si>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</si>
  <si>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</si>
  <si>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</si>
  <si>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</si>
  <si>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</si>
  <si>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</si>
  <si>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</si>
  <si>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</si>
  <si>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</si>
  <si>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</si>
  <si>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</si>
  <si>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</si>
  <si>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</si>
  <si>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</si>
  <si>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</si>
  <si>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</si>
  <si>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</si>
  <si>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</si>
  <si>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</si>
  <si>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</si>
  <si>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</si>
  <si>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</si>
  <si>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</si>
  <si>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</si>
  <si>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</si>
  <si>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</si>
  <si>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</si>
  <si>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</si>
  <si>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</si>
  <si>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</si>
  <si>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</si>
  <si>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</si>
  <si>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</si>
  <si>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</si>
  <si>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</si>
  <si>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</si>
  <si>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</si>
  <si>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</si>
  <si>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</si>
  <si>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</si>
  <si>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</si>
  <si>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</si>
  <si>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</si>
  <si>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</si>
  <si>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</si>
  <si>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</si>
  <si>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</si>
  <si>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</si>
  <si>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</si>
  <si>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</si>
  <si>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</si>
  <si>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</si>
  <si>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</si>
  <si>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</si>
  <si>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</si>
  <si>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</si>
  <si>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</si>
  <si>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</si>
  <si>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</si>
  <si>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</si>
  <si>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</si>
  <si>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</si>
  <si>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</si>
  <si>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</si>
  <si>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</si>
  <si>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</si>
  <si>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</si>
  <si>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</si>
  <si>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</si>
  <si>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</si>
  <si>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</si>
  <si>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</si>
  <si>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</si>
  <si>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</si>
  <si>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</si>
  <si>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</si>
  <si>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</si>
  <si>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</si>
  <si>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</si>
  <si>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</si>
  <si>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</si>
  <si>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</si>
  <si>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</si>
  <si>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</si>
  <si>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</si>
  <si>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</si>
  <si>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</si>
  <si>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</si>
  <si>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</si>
  <si>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</si>
  <si>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</si>
  <si>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</si>
  <si>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</si>
  <si>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</si>
  <si>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</si>
  <si>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</si>
  <si>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</si>
  <si>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</si>
  <si>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</si>
  <si>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</si>
  <si>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</si>
  <si>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</si>
  <si>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</si>
  <si>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</si>
  <si>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</si>
  <si>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</si>
  <si>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</si>
  <si>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</si>
  <si>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</si>
  <si>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</si>
  <si>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</si>
  <si>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</si>
  <si>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</si>
  <si>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</si>
  <si>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</si>
  <si>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</si>
  <si>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</si>
  <si>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</si>
  <si>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</si>
  <si>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</si>
  <si>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</si>
  <si>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</si>
  <si>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</si>
  <si>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</si>
  <si>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</si>
  <si>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</si>
  <si>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</si>
  <si>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</si>
  <si>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</si>
  <si>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</si>
  <si>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</si>
  <si>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</si>
  <si>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</si>
  <si>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</si>
  <si>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</si>
  <si>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</si>
  <si>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</si>
  <si>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</si>
  <si>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</si>
  <si>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</si>
  <si>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</si>
  <si>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</si>
  <si>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</si>
  <si>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</si>
  <si>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</si>
  <si>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</si>
  <si>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</si>
  <si>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</si>
  <si>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</si>
  <si>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</si>
  <si>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</si>
  <si>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</si>
  <si>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</si>
  <si>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</si>
  <si>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</si>
  <si>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</si>
  <si>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</si>
  <si>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</si>
  <si>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</si>
  <si>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</si>
  <si>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</si>
  <si>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</si>
  <si>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</si>
  <si>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</si>
  <si>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</si>
  <si>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</si>
  <si>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</si>
  <si>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</si>
  <si>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</si>
  <si>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</si>
  <si>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</si>
  <si>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</si>
  <si>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</si>
  <si>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</si>
  <si>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</si>
  <si>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</si>
  <si>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</si>
  <si>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</si>
  <si>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</si>
  <si>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</si>
  <si>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</si>
  <si>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</si>
  <si>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</si>
  <si>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</si>
  <si>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</si>
  <si>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</si>
  <si>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</si>
  <si>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</si>
  <si>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</si>
  <si>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</si>
  <si>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</si>
  <si>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</si>
  <si>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</si>
  <si>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</si>
  <si>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</si>
  <si>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</si>
  <si>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</si>
  <si>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</si>
  <si>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</si>
  <si>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</si>
  <si>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</si>
  <si>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</si>
  <si>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</si>
  <si>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</si>
  <si>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</si>
  <si>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</si>
  <si>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</si>
  <si>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</si>
  <si>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</si>
  <si>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</si>
  <si>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</si>
  <si>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</si>
  <si>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</si>
  <si>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</si>
  <si>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</si>
  <si>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</si>
  <si>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</si>
  <si>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</si>
  <si>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</si>
  <si>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</si>
  <si>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</si>
  <si>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</si>
  <si>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</si>
  <si>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</si>
  <si>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</si>
  <si>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</si>
  <si>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</si>
  <si>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</si>
  <si>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</si>
  <si>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</si>
  <si>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</si>
  <si>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</si>
  <si>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</si>
  <si>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</si>
  <si>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</si>
  <si>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</si>
  <si>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</si>
  <si>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</si>
  <si>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</si>
  <si>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</si>
  <si>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</si>
  <si>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</si>
  <si>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</si>
  <si>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</si>
  <si>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</si>
  <si>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</si>
  <si>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</si>
  <si>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</si>
  <si>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</si>
  <si>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</si>
  <si>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</si>
  <si>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</si>
  <si>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</si>
  <si>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</si>
  <si>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</si>
  <si>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</si>
  <si>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</si>
  <si>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</si>
  <si>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</si>
  <si>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</si>
  <si>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</si>
  <si>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</si>
  <si>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</si>
  <si>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</si>
  <si>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</si>
  <si>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</si>
  <si>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</si>
  <si>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</si>
  <si>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</si>
  <si>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</si>
  <si>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</si>
  <si>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</si>
  <si>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</si>
  <si>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</si>
  <si>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</si>
  <si>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</si>
  <si>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</si>
  <si>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</si>
  <si>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</si>
  <si>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</si>
  <si>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</si>
  <si>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</si>
  <si>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</si>
  <si>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</si>
  <si>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</si>
  <si>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</si>
  <si>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</si>
  <si>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</si>
  <si>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</si>
  <si>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</si>
  <si>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</si>
  <si>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</si>
  <si>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</si>
  <si>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</si>
  <si>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</si>
  <si>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</si>
  <si>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</si>
  <si>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</si>
  <si>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</si>
  <si>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</si>
  <si>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</si>
  <si>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</si>
  <si>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</si>
  <si>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</si>
  <si>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</si>
  <si>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</si>
  <si>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</si>
  <si>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</si>
  <si>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</si>
  <si>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</si>
  <si>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</si>
  <si>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</si>
  <si>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</si>
  <si>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</si>
  <si>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</si>
  <si>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</si>
  <si>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</si>
  <si>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</si>
  <si>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</si>
  <si>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</si>
  <si>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</si>
  <si>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</si>
  <si>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</si>
  <si>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</si>
  <si>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</si>
  <si>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</si>
  <si>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</si>
  <si>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</si>
  <si>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</si>
  <si>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</si>
  <si>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</si>
  <si>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</si>
  <si>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</si>
  <si>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</si>
  <si>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</si>
  <si>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</si>
  <si>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</si>
  <si>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</si>
  <si>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</si>
  <si>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</si>
  <si>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</si>
  <si>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</si>
  <si>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</si>
  <si>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</si>
  <si>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</si>
  <si>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</si>
  <si>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</si>
  <si>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</si>
  <si>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</si>
  <si>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</si>
  <si>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</si>
  <si>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</si>
  <si>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</si>
  <si>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</si>
  <si>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</si>
  <si>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</si>
  <si>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</si>
  <si>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</si>
  <si>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</si>
  <si>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</si>
  <si>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</si>
  <si>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</si>
  <si>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</si>
  <si>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</si>
  <si>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</si>
  <si>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</si>
  <si>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</si>
  <si>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</si>
  <si>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</si>
  <si>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</si>
  <si>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</si>
  <si>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</si>
  <si>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</si>
  <si>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</si>
  <si>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</si>
  <si>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</si>
  <si>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</si>
  <si>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</si>
  <si>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</si>
  <si>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</si>
  <si>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</si>
  <si>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</si>
  <si>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</si>
  <si>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</si>
  <si>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</si>
  <si>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</si>
  <si>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</si>
  <si>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</si>
  <si>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</si>
  <si>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</si>
  <si>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</si>
  <si>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</si>
  <si>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</si>
  <si>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</si>
  <si>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</si>
  <si>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</si>
  <si>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</si>
  <si>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</si>
  <si>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</si>
  <si>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</si>
  <si>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</si>
  <si>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</si>
  <si>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</si>
  <si>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</si>
  <si>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</si>
  <si>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</si>
  <si>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</si>
  <si>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</si>
  <si>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</si>
  <si>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</si>
  <si>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</si>
  <si>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</si>
  <si>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</si>
  <si>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</si>
  <si>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</si>
  <si>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</si>
  <si>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</si>
  <si>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</si>
  <si>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</si>
  <si>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</si>
  <si>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</si>
  <si>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</si>
  <si>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</si>
  <si>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</si>
  <si>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</si>
  <si>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</si>
  <si>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</si>
  <si>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</si>
  <si>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</si>
  <si>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</si>
  <si>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</si>
  <si>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</si>
  <si>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</si>
  <si>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</si>
  <si>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</si>
  <si>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</si>
  <si>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</si>
  <si>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</si>
  <si>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</si>
  <si>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</si>
  <si>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</si>
  <si>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</si>
  <si>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</si>
  <si>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</si>
  <si>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</si>
  <si>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</si>
  <si>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</si>
  <si>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</si>
  <si>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</si>
  <si>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</si>
  <si>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</si>
  <si>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</si>
  <si>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</si>
  <si>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</si>
  <si>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</si>
  <si>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</si>
  <si>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</si>
  <si>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</si>
  <si>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</si>
  <si>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</si>
  <si>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</si>
  <si>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</si>
  <si>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</si>
  <si>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</si>
  <si>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</si>
  <si>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</si>
  <si>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</si>
  <si>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</si>
  <si>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</si>
  <si>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</si>
  <si>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</si>
  <si>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</si>
  <si>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</si>
  <si>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</si>
  <si>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</si>
  <si>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</si>
  <si>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</si>
  <si>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</si>
  <si>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</si>
  <si>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</si>
  <si>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</si>
  <si>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</si>
  <si>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</si>
  <si>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</si>
  <si>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</si>
  <si>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</si>
  <si>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</si>
  <si>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</si>
  <si>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</si>
  <si>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</si>
  <si>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</si>
  <si>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</si>
  <si>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</si>
  <si>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</si>
  <si>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</si>
  <si>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</si>
  <si>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</si>
  <si>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</si>
  <si>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</si>
  <si>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</si>
  <si>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</si>
  <si>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</si>
  <si>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</si>
  <si>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</si>
  <si>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</si>
  <si>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</si>
  <si>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</si>
  <si>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</si>
  <si>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</si>
  <si>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</si>
  <si>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</si>
  <si>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</si>
  <si>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</si>
  <si>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</si>
  <si>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</si>
  <si>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</si>
  <si>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</si>
  <si>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</si>
  <si>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</si>
  <si>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</si>
  <si>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</si>
  <si>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</si>
  <si>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</si>
  <si>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</si>
  <si>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</si>
  <si>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</si>
  <si>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</si>
  <si>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</si>
  <si>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</si>
  <si>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</si>
  <si>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</si>
  <si>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</si>
  <si>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</si>
  <si>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</si>
  <si>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</si>
  <si>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</si>
  <si>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</si>
  <si>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</si>
  <si>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</si>
  <si>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</si>
  <si>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</si>
  <si>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</si>
  <si>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</si>
  <si>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</si>
  <si>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</si>
  <si>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</si>
  <si>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</si>
  <si>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</si>
  <si>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</si>
  <si>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</si>
  <si>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</si>
  <si>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</si>
  <si>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</si>
  <si>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</si>
  <si>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</si>
  <si>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</si>
  <si>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</si>
  <si>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</si>
  <si>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</si>
  <si>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</si>
  <si>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</si>
  <si>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</si>
  <si>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</si>
  <si>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</si>
  <si>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</si>
  <si>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</si>
  <si>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</si>
  <si>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</si>
  <si>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</si>
  <si>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</si>
  <si>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</si>
  <si>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</si>
  <si>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</si>
  <si>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</si>
  <si>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</si>
  <si>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</si>
  <si>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</si>
  <si>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</si>
  <si>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</si>
  <si>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</si>
  <si>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</si>
  <si>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</si>
  <si>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</si>
  <si>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</si>
  <si>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</si>
  <si>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</si>
  <si>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</si>
  <si>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</si>
  <si>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</si>
  <si>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</si>
  <si>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</si>
  <si>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</si>
  <si>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</si>
  <si>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</si>
  <si>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</si>
  <si>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</si>
  <si>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</si>
  <si>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</si>
  <si>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</si>
  <si>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</si>
  <si>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</si>
  <si>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</si>
  <si>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</si>
  <si>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</si>
  <si>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</si>
  <si>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</si>
  <si>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</si>
  <si>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</si>
  <si>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</si>
  <si>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</si>
  <si>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</si>
  <si>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</si>
  <si>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</si>
  <si>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</si>
  <si>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</si>
  <si>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</si>
  <si>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</si>
  <si>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</si>
  <si>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</si>
  <si>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</si>
  <si>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</si>
  <si>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</si>
  <si>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</si>
  <si>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</si>
  <si>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</si>
  <si>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</si>
  <si>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</si>
  <si>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</si>
  <si>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</si>
  <si>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</si>
  <si>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</si>
  <si>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</si>
  <si>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</si>
  <si>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</si>
  <si>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</si>
  <si>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</si>
  <si>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</si>
  <si>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</si>
  <si>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</si>
  <si>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</si>
  <si>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</si>
  <si>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</si>
  <si>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</si>
  <si>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</si>
  <si>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</si>
  <si>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</si>
  <si>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</si>
  <si>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</si>
  <si>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</si>
  <si>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</si>
  <si>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</si>
  <si>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</si>
  <si>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</si>
  <si>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</si>
  <si>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</si>
  <si>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</si>
  <si>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</si>
  <si>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</si>
  <si>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</si>
  <si>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</si>
  <si>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</si>
  <si>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</si>
  <si>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</si>
  <si>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</si>
  <si>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</si>
  <si>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</si>
  <si>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</si>
  <si>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</si>
  <si>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</si>
  <si>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</si>
  <si>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</si>
  <si>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</si>
  <si>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</si>
  <si>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</si>
  <si>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</si>
  <si>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</si>
  <si>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</si>
  <si>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</si>
  <si>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</si>
  <si>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</si>
  <si>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</si>
  <si>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</si>
  <si>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</si>
  <si>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</si>
  <si>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</si>
  <si>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</si>
  <si>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</si>
  <si>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</si>
  <si>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</si>
  <si>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</si>
  <si>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</si>
  <si>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</si>
  <si>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</si>
  <si>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</si>
  <si>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</si>
  <si>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</si>
  <si>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</si>
  <si>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</si>
  <si>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</si>
  <si>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</si>
  <si>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</si>
  <si>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</si>
  <si>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</si>
  <si>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</si>
  <si>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</si>
  <si>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</si>
  <si>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</si>
  <si>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</si>
  <si>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</si>
  <si>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</si>
  <si>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</si>
  <si>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</si>
  <si>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</si>
  <si>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</si>
  <si>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</si>
  <si>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</si>
  <si>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</si>
  <si>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</si>
  <si>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</si>
  <si>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</si>
  <si>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</si>
  <si>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</si>
  <si>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</si>
  <si>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</si>
  <si>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</si>
  <si>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</si>
  <si>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</si>
  <si>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</si>
  <si>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</si>
  <si>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</si>
  <si>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</si>
  <si>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</si>
  <si>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</si>
  <si>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</si>
  <si>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</si>
  <si>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</si>
  <si>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</si>
  <si>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</si>
  <si>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</si>
  <si>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</si>
  <si>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</si>
  <si>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</si>
  <si>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</si>
  <si>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</si>
  <si>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</si>
  <si>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</si>
  <si>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</si>
  <si>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</si>
  <si>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</si>
  <si>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</si>
  <si>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</si>
  <si>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</si>
  <si>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</si>
  <si>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</si>
  <si>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</si>
  <si>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</si>
  <si>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</si>
  <si>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</si>
  <si>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</si>
  <si>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</si>
  <si>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</si>
  <si>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</si>
  <si>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</si>
  <si>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</si>
  <si>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</si>
  <si>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</si>
  <si>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</si>
  <si>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</si>
  <si>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</si>
  <si>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</si>
  <si>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</si>
  <si>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</si>
  <si>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</si>
  <si>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</si>
  <si>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</si>
  <si>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</si>
  <si>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</si>
  <si>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</si>
  <si>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</si>
  <si>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</si>
  <si>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</si>
  <si>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</si>
  <si>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</si>
  <si>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</si>
  <si>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</si>
  <si>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</si>
  <si>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</si>
  <si>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</si>
  <si>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</si>
  <si>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</si>
  <si>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</si>
  <si>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</si>
  <si>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</si>
  <si>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</si>
  <si>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</si>
  <si>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</si>
  <si>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</si>
  <si>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</si>
  <si>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</si>
  <si>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</si>
  <si>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</si>
  <si>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</si>
  <si>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</si>
  <si>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</si>
  <si>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</si>
  <si>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</si>
  <si>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</si>
  <si>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</si>
  <si>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</si>
  <si>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</si>
  <si>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</si>
  <si>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</si>
  <si>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</si>
  <si>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</si>
  <si>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</si>
  <si>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</si>
  <si>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</si>
  <si>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</si>
  <si>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</si>
  <si>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</si>
  <si>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</si>
  <si>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</si>
  <si>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</si>
  <si>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</si>
  <si>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</si>
  <si>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</si>
  <si>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</si>
  <si>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</si>
  <si>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</si>
  <si>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</si>
  <si>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</si>
  <si>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</si>
  <si>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</si>
  <si>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</si>
  <si>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</si>
  <si>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</si>
  <si>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</si>
  <si>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</si>
  <si>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</si>
  <si>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</si>
  <si>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</si>
  <si>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</si>
  <si>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</si>
  <si>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</si>
  <si>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</si>
  <si>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</si>
  <si>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</si>
  <si>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</si>
  <si>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</si>
  <si>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</si>
  <si>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</si>
  <si>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</si>
  <si>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</si>
  <si>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</si>
  <si>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</si>
  <si>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</si>
  <si>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</si>
  <si>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</si>
  <si>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</si>
  <si>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</si>
  <si>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</si>
  <si>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</si>
  <si>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</si>
  <si>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</si>
  <si>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</si>
  <si>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</si>
  <si>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</si>
  <si>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</si>
  <si>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</si>
  <si>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</si>
  <si>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</si>
  <si>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</si>
  <si>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</si>
  <si>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</si>
  <si>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</si>
  <si>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</si>
  <si>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</si>
  <si>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</si>
  <si>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</si>
  <si>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</si>
  <si>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</si>
  <si>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</si>
  <si>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</si>
  <si>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</si>
  <si>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</si>
  <si>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</si>
  <si>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</si>
  <si>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</si>
  <si>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</si>
  <si>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</si>
  <si>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</si>
  <si>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</si>
  <si>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</si>
  <si>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</si>
  <si>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</si>
  <si>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</si>
  <si>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</si>
  <si>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</si>
  <si>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</si>
  <si>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</si>
  <si>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</si>
  <si>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</si>
  <si>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</si>
  <si>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</si>
  <si>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</si>
  <si>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</si>
  <si>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</si>
  <si>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</si>
  <si>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</si>
  <si>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</si>
  <si>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</si>
  <si>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</si>
  <si>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</si>
  <si>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</si>
  <si>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</si>
  <si>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</si>
  <si>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</si>
  <si>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</si>
  <si>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</si>
  <si>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</si>
  <si>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</si>
  <si>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</si>
  <si>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</si>
  <si>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</si>
  <si>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</si>
  <si>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</si>
  <si>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</si>
  <si>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</si>
  <si>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</si>
  <si>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</si>
  <si>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</si>
  <si>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</si>
  <si>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</si>
  <si>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</si>
  <si>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</si>
  <si>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</si>
  <si>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</si>
  <si>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</si>
  <si>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</si>
  <si>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</si>
  <si>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</si>
  <si>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</si>
  <si>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</si>
  <si>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</si>
  <si>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</si>
  <si>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</si>
  <si>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</si>
  <si>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</si>
  <si>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</si>
  <si>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</si>
  <si>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</si>
  <si>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</si>
  <si>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</si>
  <si>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</si>
  <si>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</si>
  <si>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</si>
  <si>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</si>
  <si>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</si>
  <si>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</si>
  <si>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</si>
  <si>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</si>
  <si>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</si>
  <si>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</si>
  <si>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</si>
  <si>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</si>
  <si>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</si>
  <si>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</si>
  <si>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</si>
  <si>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</si>
  <si>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</si>
  <si>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</si>
  <si>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</si>
  <si>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</si>
  <si>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</si>
  <si>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</si>
  <si>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</si>
  <si>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</si>
  <si>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</si>
  <si>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</si>
  <si>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</si>
  <si>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</si>
  <si>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</si>
  <si>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</si>
  <si>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</si>
  <si>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</si>
  <si>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</si>
  <si>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</si>
  <si>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</si>
  <si>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</si>
  <si>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</si>
  <si>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</si>
  <si>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</si>
  <si>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</si>
  <si>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</si>
  <si>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</si>
  <si>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</si>
  <si>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</si>
  <si>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</si>
  <si>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</si>
  <si>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</si>
  <si>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</si>
  <si>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</si>
  <si>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</si>
  <si>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</si>
  <si>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</si>
  <si>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</si>
  <si>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</si>
  <si>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</si>
  <si>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</si>
  <si>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</si>
  <si>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</si>
  <si>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</si>
  <si>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</si>
  <si>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</si>
  <si>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</si>
  <si>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</si>
  <si>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</si>
  <si>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</si>
  <si>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</si>
  <si>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</si>
  <si>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</si>
  <si>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</si>
  <si>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</si>
  <si>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</si>
  <si>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</si>
  <si>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</si>
  <si>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</si>
  <si>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</si>
  <si>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</si>
  <si>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</si>
  <si>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</si>
  <si>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</si>
  <si>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</si>
  <si>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</si>
  <si>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</si>
  <si>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</si>
  <si>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</si>
  <si>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</si>
  <si>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</si>
  <si>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</si>
  <si>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</si>
  <si>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</si>
  <si>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</si>
  <si>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</si>
  <si>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</si>
  <si>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</si>
  <si>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</si>
  <si>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</si>
  <si>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</si>
  <si>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</si>
  <si>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</si>
  <si>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</si>
  <si>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</si>
  <si>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</si>
  <si>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</si>
  <si>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</si>
  <si>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</si>
  <si>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</si>
  <si>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</si>
  <si>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</si>
  <si>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</si>
  <si>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</si>
  <si>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</si>
  <si>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</si>
  <si>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</si>
  <si>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</si>
  <si>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</si>
  <si>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</si>
  <si>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</si>
  <si>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</si>
  <si>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</si>
  <si>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</si>
  <si>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</si>
  <si>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</si>
  <si>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</si>
  <si>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</si>
  <si>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</si>
  <si>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</si>
  <si>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</si>
  <si>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</si>
  <si>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</si>
  <si>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</si>
  <si>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</si>
  <si>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</si>
  <si>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</si>
  <si>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</si>
  <si>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</si>
  <si>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</si>
  <si>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</si>
  <si>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</si>
  <si>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</si>
  <si>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</si>
  <si>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</si>
  <si>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</si>
  <si>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</si>
  <si>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</si>
  <si>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</si>
  <si>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</si>
  <si>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</si>
  <si>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</si>
  <si>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</si>
  <si>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</si>
  <si>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</si>
  <si>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</si>
  <si>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</si>
  <si>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</si>
  <si>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</si>
  <si>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</si>
  <si>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</si>
  <si>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</si>
  <si>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</si>
  <si>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</si>
  <si>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</si>
  <si>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</si>
  <si>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</si>
  <si>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</si>
  <si>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</si>
  <si>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</si>
  <si>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</si>
  <si>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</si>
  <si>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</si>
  <si>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</si>
  <si>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</si>
  <si>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</si>
  <si>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</si>
  <si>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</si>
  <si>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</si>
  <si>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</si>
  <si>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</si>
  <si>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</si>
  <si>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</si>
  <si>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</si>
  <si>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</si>
  <si>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</si>
  <si>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</si>
  <si>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</si>
  <si>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</si>
  <si>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</si>
  <si>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</si>
  <si>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</si>
  <si>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</si>
  <si>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</si>
  <si>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</si>
  <si>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</si>
  <si>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</si>
  <si>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</si>
  <si>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</si>
  <si>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</si>
  <si>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</si>
  <si>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</si>
  <si>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</si>
  <si>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</si>
  <si>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</si>
  <si>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</si>
  <si>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</si>
  <si>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</si>
  <si>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</si>
  <si>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</si>
  <si>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</si>
  <si>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</si>
  <si>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</si>
  <si>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</si>
  <si>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</si>
  <si>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</si>
  <si>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</si>
  <si>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</si>
  <si>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</si>
  <si>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</si>
  <si>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</si>
  <si>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</si>
  <si>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</si>
  <si>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</si>
  <si>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</si>
  <si>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</si>
  <si>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</si>
  <si>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</si>
  <si>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</si>
  <si>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</si>
  <si>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</si>
  <si>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</si>
  <si>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</si>
  <si>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</si>
  <si>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</si>
  <si>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</si>
  <si>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</si>
  <si>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</si>
  <si>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</si>
  <si>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</si>
  <si>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</si>
  <si>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</si>
  <si>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</si>
  <si>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</si>
  <si>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</si>
  <si>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</si>
  <si>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</si>
  <si>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</si>
  <si>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</si>
  <si>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</si>
  <si>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</si>
  <si>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</si>
  <si>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</si>
  <si>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</si>
  <si>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</si>
  <si>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</si>
  <si>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</si>
  <si>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</si>
  <si>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</si>
  <si>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</si>
  <si>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</si>
  <si>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</si>
  <si>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</si>
  <si>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</si>
  <si>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</si>
  <si>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</si>
  <si>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</si>
  <si>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</si>
  <si>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</si>
  <si>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</si>
  <si>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</si>
  <si>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</si>
  <si>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</si>
  <si>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</si>
  <si>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</si>
  <si>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</si>
  <si>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</si>
  <si>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</si>
  <si>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</si>
  <si>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</si>
  <si>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</si>
  <si>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</si>
  <si>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</si>
  <si>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</si>
  <si>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</si>
  <si>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</si>
  <si>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</si>
  <si>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</si>
  <si>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</si>
  <si>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</si>
  <si>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</si>
  <si>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</si>
  <si>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</si>
  <si>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</si>
  <si>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</si>
  <si>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</si>
  <si>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</si>
  <si>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</si>
  <si>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</si>
  <si>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</si>
  <si>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</si>
  <si>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</si>
  <si>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</si>
  <si>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</si>
  <si>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</si>
  <si>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</si>
  <si>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</si>
  <si>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</si>
  <si>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</si>
  <si>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</si>
  <si>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</si>
  <si>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</si>
  <si>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</si>
  <si>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</si>
  <si>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</si>
  <si>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</si>
  <si>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</si>
  <si>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</si>
  <si>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</si>
  <si>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</si>
  <si>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</si>
  <si>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</si>
  <si>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</si>
  <si>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</si>
  <si>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</si>
  <si>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</si>
  <si>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</si>
  <si>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</si>
  <si>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</si>
  <si>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</si>
  <si>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</si>
  <si>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</si>
  <si>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</si>
  <si>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</si>
  <si>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</si>
  <si>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</si>
  <si>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</si>
  <si>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</si>
  <si>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</si>
  <si>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</si>
  <si>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</si>
  <si>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</si>
  <si>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</si>
  <si>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</si>
  <si>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</si>
  <si>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</si>
  <si>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</si>
  <si>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</si>
  <si>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</si>
  <si>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</si>
  <si>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</si>
  <si>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</si>
  <si>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</si>
  <si>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</si>
  <si>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</si>
  <si>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</si>
  <si>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</si>
  <si>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</si>
  <si>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</si>
  <si>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</si>
  <si>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</si>
  <si>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</si>
  <si>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</si>
  <si>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</si>
  <si>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</si>
  <si>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</si>
  <si>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</si>
  <si>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</si>
  <si>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</si>
  <si>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</si>
  <si>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</si>
  <si>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</si>
  <si>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</si>
  <si>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</si>
  <si>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</si>
  <si>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</si>
  <si>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</si>
  <si>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</si>
  <si>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</si>
  <si>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</si>
  <si>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</si>
  <si>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</si>
  <si>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</si>
  <si>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</si>
  <si>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</si>
  <si>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</si>
  <si>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</si>
  <si>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</si>
  <si>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</si>
  <si>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</si>
  <si>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</si>
  <si>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</si>
  <si>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</si>
  <si>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</si>
  <si>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</si>
  <si>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</si>
  <si>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</si>
  <si>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</si>
  <si>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</si>
  <si>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</si>
  <si>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</si>
  <si>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</si>
  <si>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</si>
  <si>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</si>
  <si>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</si>
  <si>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</si>
  <si>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</si>
  <si>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</si>
  <si>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</si>
  <si>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</si>
  <si>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</si>
  <si>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</si>
  <si>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</si>
  <si>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</si>
  <si>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</si>
  <si>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</si>
  <si>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</si>
  <si>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</si>
  <si>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</si>
  <si>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</si>
  <si>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</si>
  <si>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</si>
  <si>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</si>
  <si>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</si>
  <si>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</si>
  <si>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</si>
  <si>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</si>
  <si>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</si>
  <si>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</si>
  <si>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</si>
  <si>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</si>
  <si>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</si>
  <si>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</si>
  <si>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</si>
  <si>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</si>
  <si>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</si>
  <si>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</si>
  <si>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</si>
  <si>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</si>
  <si>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</si>
  <si>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</si>
  <si>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</si>
  <si>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</si>
  <si>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</si>
  <si>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</si>
  <si>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</si>
  <si>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</si>
  <si>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</si>
  <si>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</si>
  <si>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</si>
  <si>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</si>
  <si>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</si>
  <si>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</si>
  <si>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</si>
  <si>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</si>
  <si>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</si>
  <si>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</si>
  <si>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</si>
  <si>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</si>
  <si>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</si>
  <si>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</si>
  <si>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</si>
  <si>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</si>
  <si>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</si>
  <si>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</si>
  <si>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</si>
  <si>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</si>
  <si>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</si>
  <si>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</si>
  <si>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</si>
  <si>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</si>
  <si>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</si>
  <si>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</si>
  <si>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</si>
  <si>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</si>
  <si>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</si>
  <si>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</si>
  <si>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</si>
  <si>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</si>
  <si>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</si>
  <si>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</si>
  <si>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</si>
  <si>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</si>
  <si>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</si>
  <si>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</si>
  <si>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</si>
  <si>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</si>
  <si>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</si>
  <si>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</si>
  <si>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</si>
  <si>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</si>
  <si>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</si>
  <si>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</si>
  <si>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</si>
  <si>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</si>
  <si>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</si>
  <si>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</si>
  <si>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</si>
  <si>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</si>
  <si>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</si>
  <si>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</si>
  <si>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</si>
  <si>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</si>
  <si>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</si>
  <si>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</si>
  <si>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</si>
  <si>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</si>
  <si>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</si>
  <si>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</si>
  <si>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</si>
  <si>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</si>
  <si>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</si>
  <si>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</si>
  <si>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</si>
  <si>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</si>
  <si>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</si>
  <si>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</si>
  <si>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</si>
  <si>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</si>
  <si>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</si>
  <si>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</si>
  <si>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</si>
  <si>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</si>
  <si>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</si>
  <si>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</si>
  <si>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</si>
  <si>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</si>
  <si>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</si>
  <si>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</si>
  <si>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</si>
  <si>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</si>
  <si>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</si>
  <si>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</si>
  <si>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</si>
  <si>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</si>
  <si>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</si>
  <si>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</si>
  <si>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</si>
  <si>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</si>
  <si>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</si>
  <si>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</si>
  <si>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</si>
  <si>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</si>
  <si>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</si>
  <si>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</si>
  <si>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</si>
  <si>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</si>
  <si>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</si>
  <si>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</si>
  <si>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</si>
  <si>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</si>
  <si>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</si>
  <si>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</si>
  <si>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</si>
  <si>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</si>
  <si>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</si>
  <si>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</si>
  <si>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</si>
  <si>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</si>
  <si>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</si>
  <si>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</si>
  <si>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</si>
  <si>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</si>
  <si>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</si>
  <si>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</si>
  <si>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</si>
  <si>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</si>
  <si>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</si>
  <si>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</si>
  <si>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</si>
  <si>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</si>
  <si>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</si>
  <si>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</si>
  <si>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</si>
  <si>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</si>
  <si>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</si>
  <si>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</si>
  <si>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</si>
  <si>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</si>
  <si>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</si>
  <si>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</si>
  <si>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</si>
  <si>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</si>
  <si>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</si>
  <si>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</si>
  <si>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</si>
  <si>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</si>
  <si>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</si>
  <si>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</si>
  <si>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</si>
  <si>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</si>
  <si>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</si>
  <si>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</si>
  <si>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</si>
  <si>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</si>
  <si>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</si>
  <si>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</si>
  <si>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</si>
  <si>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</si>
  <si>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</si>
  <si>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</si>
  <si>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</si>
  <si>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</si>
  <si>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</si>
  <si>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</si>
  <si>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</si>
  <si>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</si>
  <si>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</si>
  <si>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</si>
  <si>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</si>
  <si>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</si>
  <si>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</si>
  <si>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</si>
  <si>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</si>
  <si>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</si>
  <si>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</si>
  <si>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</si>
  <si>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</si>
  <si>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</si>
  <si>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</si>
  <si>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</si>
  <si>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</si>
  <si>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</si>
  <si>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</si>
  <si>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</si>
  <si>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</si>
  <si>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</si>
  <si>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</si>
  <si>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</si>
  <si>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</si>
  <si>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</si>
  <si>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</si>
  <si>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</si>
  <si>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</si>
  <si>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</si>
  <si>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</si>
  <si>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</si>
  <si>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</si>
  <si>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</si>
  <si>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</si>
  <si>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</si>
  <si>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</si>
  <si>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</si>
  <si>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</si>
  <si>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</si>
  <si>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</si>
  <si>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</si>
  <si>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</si>
  <si>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</si>
  <si>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</si>
  <si>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</si>
  <si>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</si>
  <si>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</si>
  <si>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</si>
  <si>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</si>
  <si>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</si>
  <si>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</si>
  <si>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</si>
  <si>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</si>
  <si>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</si>
  <si>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</si>
  <si>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</si>
  <si>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</si>
  <si>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</si>
  <si>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</si>
  <si>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</si>
  <si>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</si>
  <si>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</si>
  <si>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</si>
  <si>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</si>
  <si>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</si>
  <si>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</si>
  <si>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</si>
  <si>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</si>
  <si>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</si>
  <si>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</si>
  <si>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</si>
  <si>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</si>
  <si>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</si>
  <si>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</si>
  <si>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</si>
  <si>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</si>
  <si>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</si>
  <si>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</si>
  <si>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</si>
  <si>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</si>
  <si>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</si>
  <si>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</si>
  <si>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</si>
  <si>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</si>
  <si>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</si>
  <si>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</si>
  <si>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</si>
  <si>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</si>
  <si>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</si>
  <si>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</si>
  <si>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</si>
  <si>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</si>
  <si>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</si>
  <si>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</si>
  <si>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</si>
  <si>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</si>
  <si>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</si>
  <si>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</si>
  <si>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</si>
  <si>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</si>
  <si>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</si>
  <si>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</si>
  <si>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</si>
  <si>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</si>
  <si>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</si>
  <si>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</si>
  <si>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</si>
  <si>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</si>
  <si>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</si>
  <si>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</si>
  <si>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</si>
  <si>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</si>
  <si>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</si>
  <si>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</si>
  <si>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</si>
  <si>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</si>
  <si>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</si>
  <si>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</si>
  <si>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</si>
  <si>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</si>
  <si>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</si>
  <si>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</si>
  <si>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</si>
  <si>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</si>
  <si>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</si>
  <si>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</si>
  <si>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</si>
  <si>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</si>
  <si>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</si>
  <si>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</si>
  <si>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</si>
  <si>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</si>
  <si>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</si>
  <si>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</si>
  <si>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</si>
  <si>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</si>
  <si>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</si>
  <si>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</si>
  <si>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</si>
  <si>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</si>
  <si>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</si>
  <si>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</si>
  <si>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</si>
  <si>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</si>
  <si>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</si>
  <si>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</si>
  <si>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</si>
  <si>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</si>
  <si>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</si>
  <si>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</si>
  <si>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</si>
  <si>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</si>
  <si>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</si>
  <si>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</si>
  <si>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</si>
  <si>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</si>
  <si>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</si>
  <si>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</si>
  <si>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</si>
  <si>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</si>
  <si>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</si>
  <si>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</si>
  <si>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</si>
  <si>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</si>
  <si>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</si>
  <si>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</si>
  <si>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</si>
  <si>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</si>
  <si>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</si>
  <si>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</si>
  <si>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</si>
  <si>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</si>
  <si>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</si>
  <si>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</si>
  <si>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</si>
  <si>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</si>
  <si>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</si>
  <si>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</si>
  <si>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</si>
  <si>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</si>
  <si>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</si>
  <si>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</si>
  <si>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</si>
  <si>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</si>
  <si>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</si>
  <si>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</si>
  <si>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</si>
  <si>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</si>
  <si>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</si>
  <si>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</si>
  <si>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</si>
  <si>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</si>
  <si>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</si>
  <si>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</si>
  <si>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</si>
  <si>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</si>
  <si>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</si>
  <si>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</si>
  <si>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</si>
  <si>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</si>
  <si>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</si>
  <si>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</si>
  <si>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</si>
  <si>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</si>
  <si>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</si>
  <si>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</si>
  <si>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</si>
  <si>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</si>
  <si>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</si>
  <si>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</si>
  <si>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</si>
  <si>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</si>
  <si>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</si>
  <si>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</si>
  <si>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</si>
  <si>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</si>
  <si>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</si>
  <si>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</si>
  <si>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</si>
  <si>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</si>
  <si>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</si>
  <si>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</si>
  <si>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</si>
  <si>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</si>
  <si>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</si>
  <si>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</si>
  <si>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</si>
  <si>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</si>
  <si>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</si>
  <si>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</si>
  <si>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</si>
  <si>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</si>
  <si>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</si>
  <si>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</si>
  <si>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</si>
  <si>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</si>
  <si>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</si>
  <si>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</si>
  <si>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</si>
  <si>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</si>
  <si>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</si>
  <si>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</si>
  <si>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</si>
  <si>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</si>
  <si>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</si>
  <si>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</si>
  <si>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</si>
  <si>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</si>
  <si>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</si>
  <si>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</si>
  <si>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</si>
  <si>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</si>
  <si>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</si>
  <si>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</si>
  <si>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</si>
  <si>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</si>
  <si>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</si>
  <si>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</si>
  <si>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</si>
  <si>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</si>
  <si>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</si>
  <si>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</si>
  <si>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</si>
  <si>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</si>
  <si>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</si>
  <si>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</si>
  <si>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</si>
  <si>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</si>
  <si>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</si>
  <si>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</si>
  <si>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</si>
  <si>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</si>
  <si>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</si>
  <si>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</si>
  <si>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</si>
  <si>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</si>
  <si>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</si>
  <si>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</si>
  <si>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</si>
  <si>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</si>
  <si>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</si>
  <si>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</si>
  <si>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</si>
  <si>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</si>
  <si>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</si>
  <si>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</si>
  <si>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</si>
  <si>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</si>
  <si>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</si>
  <si>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</si>
  <si>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</si>
  <si>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</si>
  <si>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</si>
  <si>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</si>
  <si>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</si>
  <si>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</si>
  <si>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</si>
  <si>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</si>
  <si>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</si>
  <si>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</si>
  <si>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</si>
  <si>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</si>
  <si>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</si>
  <si>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</si>
  <si>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</si>
  <si>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</si>
  <si>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</si>
  <si>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</si>
  <si>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</si>
  <si>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</si>
  <si>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</si>
  <si>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</si>
  <si>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</si>
  <si>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</si>
  <si>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</si>
  <si>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</si>
  <si>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</si>
  <si>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</si>
  <si>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</si>
  <si>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</si>
  <si>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</si>
  <si>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</si>
  <si>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</si>
  <si>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</si>
  <si>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</si>
  <si>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</si>
  <si>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</si>
  <si>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</si>
  <si>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</si>
  <si>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</si>
  <si>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</si>
  <si>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</si>
  <si>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</si>
  <si>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</si>
  <si>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</si>
  <si>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</si>
  <si>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</si>
  <si>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</si>
  <si>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</si>
  <si>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</si>
  <si>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</si>
  <si>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</si>
  <si>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</si>
  <si>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</si>
  <si>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</si>
  <si>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</si>
  <si>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</si>
  <si>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</si>
  <si>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</si>
  <si>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</si>
  <si>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</si>
  <si>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</si>
  <si>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</si>
  <si>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</si>
  <si>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</si>
  <si>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</si>
  <si>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</si>
  <si>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</si>
  <si>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</si>
  <si>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</si>
  <si>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</si>
  <si>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</si>
  <si>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</si>
  <si>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</si>
  <si>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</si>
  <si>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</si>
  <si>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</si>
  <si>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</si>
  <si>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</si>
  <si>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</si>
  <si>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</si>
  <si>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</si>
  <si>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</si>
  <si>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</si>
  <si>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</si>
  <si>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</si>
  <si>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</si>
  <si>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</si>
  <si>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</si>
  <si>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</si>
  <si>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</si>
  <si>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</si>
  <si>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</si>
  <si>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</si>
  <si>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</si>
  <si>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</si>
  <si>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</si>
  <si>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</si>
  <si>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</si>
  <si>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</si>
  <si>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</si>
  <si>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</si>
  <si>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</si>
  <si>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</si>
  <si>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</si>
  <si>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</si>
  <si>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</si>
  <si>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</si>
  <si>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</si>
  <si>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</si>
  <si>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</si>
  <si>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</si>
  <si>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</si>
  <si>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</si>
  <si>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</si>
  <si>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</si>
  <si>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</si>
  <si>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</si>
  <si>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</si>
  <si>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</si>
  <si>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</si>
  <si>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</si>
  <si>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</si>
  <si>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</si>
  <si>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</si>
  <si>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</si>
  <si>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</si>
  <si>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</si>
  <si>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</si>
  <si>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</si>
  <si>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</si>
  <si>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</si>
  <si>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</si>
  <si>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</si>
  <si>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</si>
  <si>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</si>
  <si>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</si>
  <si>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</si>
  <si>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</si>
  <si>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</si>
  <si>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</si>
  <si>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</si>
  <si>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</si>
  <si>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</si>
  <si>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</si>
  <si>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</si>
  <si>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</si>
  <si>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</si>
  <si>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</si>
  <si>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</si>
  <si>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</si>
  <si>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</si>
  <si>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</si>
  <si>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</si>
  <si>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</si>
  <si>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</si>
  <si>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</si>
  <si>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</si>
  <si>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</si>
  <si>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</si>
  <si>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</si>
  <si>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</si>
  <si>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</si>
  <si>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</si>
  <si>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</si>
  <si>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</si>
  <si>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</si>
  <si>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</si>
  <si>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</si>
  <si>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</si>
  <si>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</si>
  <si>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</si>
  <si>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</si>
  <si>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</si>
  <si>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</si>
  <si>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</si>
  <si>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</si>
  <si>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</si>
  <si>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</si>
  <si>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</si>
  <si>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</si>
  <si>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</si>
  <si>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</si>
  <si>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</si>
  <si>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</si>
  <si>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</si>
  <si>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</si>
  <si>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</si>
  <si>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</si>
  <si>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</si>
  <si>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</si>
  <si>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</si>
  <si>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</si>
  <si>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</si>
  <si>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</si>
  <si>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</si>
  <si>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</si>
  <si>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</si>
  <si>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</si>
  <si>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</si>
  <si>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</si>
  <si>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</si>
  <si>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</si>
  <si>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</si>
  <si>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</si>
  <si>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</si>
  <si>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</si>
  <si>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</si>
  <si>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</si>
  <si>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</si>
  <si>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</si>
  <si>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</si>
  <si>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</si>
  <si>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</si>
  <si>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</si>
  <si>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</si>
  <si>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</si>
  <si>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</si>
  <si>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</si>
  <si>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</si>
  <si>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</si>
  <si>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</si>
  <si>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</si>
  <si>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</si>
  <si>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</si>
  <si>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</si>
  <si>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</si>
  <si>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</si>
  <si>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</si>
  <si>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</si>
  <si>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</si>
  <si>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</si>
  <si>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</si>
  <si>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</si>
  <si>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</si>
  <si>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</si>
  <si>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</si>
  <si>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</si>
  <si>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</si>
  <si>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</si>
  <si>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</si>
  <si>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</si>
  <si>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</si>
  <si>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</si>
  <si>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</si>
  <si>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</si>
  <si>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</si>
  <si>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</si>
  <si>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</si>
  <si>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</si>
  <si>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</si>
  <si>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</si>
  <si>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</si>
  <si>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</si>
  <si>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</si>
  <si>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</si>
  <si>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</si>
  <si>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</si>
  <si>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</si>
  <si>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</si>
  <si>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</si>
  <si>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</si>
  <si>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</si>
  <si>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</si>
  <si>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</si>
  <si>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</si>
  <si>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</si>
  <si>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</si>
  <si>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</si>
  <si>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</si>
  <si>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</si>
  <si>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</si>
  <si>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</si>
  <si>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</si>
  <si>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</si>
  <si>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</si>
  <si>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</si>
  <si>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</si>
  <si>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</si>
  <si>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</si>
  <si>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</si>
  <si>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</si>
  <si>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</si>
  <si>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</si>
  <si>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</si>
  <si>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</si>
  <si>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</si>
  <si>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</si>
  <si>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</si>
  <si>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</si>
  <si>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</si>
  <si>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</si>
  <si>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</si>
  <si>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</si>
  <si>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</si>
  <si>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</si>
  <si>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</si>
  <si>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</si>
  <si>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</si>
  <si>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</si>
  <si>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</si>
  <si>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</si>
  <si>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</si>
  <si>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</si>
  <si>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</si>
  <si>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</si>
  <si>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</si>
  <si>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</si>
  <si>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</si>
  <si>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</si>
  <si>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</si>
  <si>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</si>
  <si>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</si>
  <si>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</si>
  <si>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</si>
  <si>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</si>
  <si>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</si>
  <si>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</si>
  <si>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</si>
  <si>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</si>
  <si>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</si>
  <si>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</si>
  <si>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</si>
  <si>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</si>
  <si>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</si>
  <si>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</si>
  <si>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</si>
  <si>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</si>
  <si>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</si>
  <si>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</si>
  <si>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</si>
  <si>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</si>
  <si>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</si>
  <si>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</si>
  <si>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</si>
  <si>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</si>
  <si>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</si>
  <si>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</si>
  <si>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</si>
  <si>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</si>
  <si>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</si>
  <si>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</si>
  <si>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</si>
  <si>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</si>
  <si>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</si>
  <si>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</si>
  <si>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</si>
  <si>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</si>
  <si>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</si>
  <si>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</si>
  <si>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</si>
  <si>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</si>
  <si>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</si>
  <si>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</si>
  <si>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</si>
  <si>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</si>
  <si>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</si>
  <si>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</si>
  <si>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</si>
  <si>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</si>
  <si>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</si>
  <si>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</si>
  <si>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</si>
  <si>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</si>
  <si>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</si>
  <si>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</si>
  <si>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</si>
  <si>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</si>
  <si>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</si>
  <si>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</si>
  <si>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</si>
  <si>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</si>
  <si>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</si>
  <si>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</si>
  <si>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</si>
  <si>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</si>
  <si>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</si>
  <si>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</si>
  <si>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</si>
  <si>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</si>
  <si>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</si>
  <si>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</si>
  <si>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</si>
  <si>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</si>
  <si>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</si>
  <si>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</si>
  <si>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</si>
  <si>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</si>
  <si>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</si>
  <si>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</si>
  <si>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</si>
  <si>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</si>
  <si>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</si>
  <si>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</si>
  <si>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</si>
  <si>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</si>
  <si>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</si>
  <si>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</si>
  <si>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</si>
  <si>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</si>
  <si>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</si>
  <si>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</si>
  <si>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</si>
  <si>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</si>
  <si>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</si>
  <si>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</si>
  <si>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</si>
  <si>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</si>
  <si>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</si>
  <si>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</si>
  <si>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</si>
  <si>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</si>
  <si>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</si>
  <si>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</si>
  <si>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</si>
  <si>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</si>
  <si>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</si>
  <si>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</si>
  <si>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</si>
  <si>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</si>
  <si>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</si>
  <si>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</si>
  <si>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</si>
  <si>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</si>
  <si>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</si>
  <si>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</si>
  <si>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</si>
  <si>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</si>
  <si>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</si>
  <si>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</si>
  <si>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</si>
  <si>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</si>
  <si>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</si>
  <si>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</si>
  <si>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</si>
  <si>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</si>
  <si>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</si>
  <si>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</si>
  <si>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</si>
  <si>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</si>
  <si>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</si>
  <si>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</si>
  <si>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</si>
  <si>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</si>
  <si>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</si>
  <si>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</si>
  <si>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</si>
  <si>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</si>
  <si>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</si>
  <si>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</si>
  <si>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</si>
  <si>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</si>
  <si>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</si>
  <si>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</si>
  <si>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</si>
  <si>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</si>
  <si>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</si>
  <si>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</si>
  <si>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</si>
  <si>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</si>
  <si>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</si>
  <si>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</si>
  <si>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</si>
  <si>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</si>
  <si>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</si>
  <si>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</si>
  <si>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</si>
  <si>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</si>
  <si>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</si>
  <si>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</si>
  <si>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</si>
  <si>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</si>
  <si>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</si>
  <si>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</si>
  <si>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</si>
  <si>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</si>
  <si>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</si>
  <si>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</si>
  <si>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</si>
  <si>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</si>
  <si>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</si>
  <si>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</si>
  <si>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</si>
  <si>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</si>
  <si>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</si>
  <si>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</si>
  <si>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</si>
  <si>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</si>
  <si>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</si>
  <si>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</si>
  <si>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</si>
  <si>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</si>
  <si>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</si>
  <si>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</si>
  <si>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</si>
  <si>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</si>
  <si>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</si>
  <si>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</si>
  <si>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</si>
  <si>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</si>
  <si>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</si>
  <si>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</si>
  <si>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</si>
  <si>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</si>
  <si>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</si>
  <si>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</si>
  <si>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</si>
  <si>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</si>
  <si>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</si>
  <si>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</si>
  <si>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</si>
  <si>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</si>
  <si>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</si>
  <si>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</si>
  <si>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</si>
  <si>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</si>
  <si>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</si>
  <si>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</si>
  <si>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</si>
  <si>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</si>
  <si>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</si>
  <si>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</si>
  <si>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</si>
  <si>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</si>
  <si>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</si>
  <si>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</si>
  <si>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</si>
  <si>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</si>
  <si>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</si>
  <si>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</si>
  <si>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</si>
  <si>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</si>
  <si>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</si>
  <si>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</si>
  <si>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</si>
  <si>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</si>
  <si>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</si>
  <si>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</si>
  <si>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</si>
  <si>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</si>
  <si>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</si>
  <si>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</si>
  <si>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</si>
  <si>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</si>
  <si>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</si>
  <si>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</si>
  <si>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</si>
  <si>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</si>
  <si>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</si>
  <si>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</si>
  <si>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</si>
  <si>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</si>
  <si>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</si>
  <si>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</si>
  <si>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</si>
  <si>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</si>
  <si>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</si>
  <si>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</si>
  <si>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</si>
  <si>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</si>
  <si>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</si>
  <si>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</si>
  <si>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</si>
  <si>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</si>
  <si>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</si>
  <si>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</si>
  <si>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</si>
  <si>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</si>
  <si>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</si>
  <si>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</si>
  <si>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</si>
  <si>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</si>
  <si>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</si>
  <si>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</si>
  <si>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</si>
  <si>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</si>
  <si>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</si>
  <si>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</si>
  <si>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</si>
  <si>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</si>
  <si>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</si>
  <si>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</si>
  <si>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</si>
  <si>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</si>
  <si>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</si>
  <si>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</si>
  <si>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</si>
  <si>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</si>
  <si>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</si>
  <si>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</si>
  <si>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</si>
  <si>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</si>
  <si>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</si>
  <si>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</si>
  <si>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</si>
  <si>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</si>
  <si>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</si>
  <si>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</si>
  <si>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</si>
  <si>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</si>
  <si>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</si>
  <si>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</si>
  <si>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</si>
  <si>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</si>
  <si>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</si>
  <si>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</si>
  <si>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</si>
  <si>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</si>
  <si>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</si>
  <si>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</si>
  <si>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</si>
  <si>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</si>
  <si>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</si>
  <si>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</si>
  <si>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</si>
  <si>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</si>
  <si>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</si>
  <si>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</si>
  <si>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</si>
  <si>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</si>
  <si>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</si>
  <si>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</si>
  <si>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</si>
  <si>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</si>
  <si>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</si>
  <si>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</si>
  <si>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</si>
  <si>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</si>
  <si>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</si>
  <si>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</si>
  <si>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</si>
  <si>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</si>
  <si>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</si>
  <si>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</si>
  <si>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</si>
  <si>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</si>
  <si>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</si>
  <si>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</si>
  <si>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</si>
  <si>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</si>
  <si>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</si>
  <si>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</si>
  <si>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</si>
  <si>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</si>
  <si>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</si>
  <si>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</si>
  <si>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</si>
  <si>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</si>
  <si>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</si>
  <si>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</si>
  <si>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</si>
  <si>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</si>
  <si>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</si>
  <si>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</si>
  <si>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</si>
  <si>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</si>
  <si>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</si>
  <si>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</si>
  <si>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</si>
  <si>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</si>
  <si>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</si>
  <si>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</si>
  <si>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</si>
  <si>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</si>
  <si>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</si>
  <si>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</si>
  <si>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</si>
  <si>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</si>
  <si>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</si>
  <si>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</si>
  <si>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</si>
  <si>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</si>
  <si>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</si>
  <si>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</si>
  <si>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</si>
  <si>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</si>
  <si>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</si>
  <si>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</si>
  <si>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</si>
  <si>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</si>
  <si>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</si>
  <si>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</si>
  <si>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</si>
  <si>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</si>
  <si>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</si>
  <si>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</si>
  <si>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</si>
  <si>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</si>
  <si>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</si>
  <si>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</si>
  <si>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</si>
  <si>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</si>
  <si>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</si>
  <si>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</si>
  <si>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</si>
  <si>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</si>
  <si>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</si>
  <si>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</si>
  <si>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</si>
  <si>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</si>
  <si>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</si>
  <si>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</si>
  <si>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</si>
  <si>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</si>
  <si>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</si>
  <si>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</si>
  <si>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</si>
  <si>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</si>
  <si>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</si>
  <si>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</si>
  <si>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</si>
  <si>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</si>
  <si>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</si>
  <si>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</si>
  <si>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</si>
  <si>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</si>
  <si>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</si>
  <si>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</si>
  <si>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</si>
  <si>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</si>
  <si>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</si>
  <si>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</si>
  <si>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</si>
  <si>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</si>
  <si>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</si>
  <si>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</si>
  <si>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</si>
  <si>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</si>
  <si>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</si>
  <si>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</si>
  <si>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</si>
  <si>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</si>
  <si>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</si>
  <si>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</si>
  <si>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</si>
  <si>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</si>
  <si>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</si>
  <si>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</si>
  <si>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</si>
  <si>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</si>
  <si>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</si>
  <si>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</si>
  <si>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</si>
  <si>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</si>
  <si>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</si>
  <si>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</si>
  <si>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</si>
  <si>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</si>
  <si>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</si>
  <si>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</si>
  <si>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</si>
  <si>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</si>
  <si>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</si>
  <si>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</si>
  <si>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</si>
  <si>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</si>
  <si>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</si>
  <si>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</si>
  <si>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</si>
  <si>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</si>
  <si>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</si>
  <si>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</si>
  <si>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</si>
  <si>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</si>
  <si>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</si>
  <si>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</si>
  <si>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</si>
  <si>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</si>
  <si>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</si>
  <si>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</si>
  <si>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</si>
  <si>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</si>
  <si>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</si>
  <si>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</si>
  <si>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</si>
  <si>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</si>
  <si>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</si>
  <si>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</si>
  <si>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</si>
  <si>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</si>
  <si>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</si>
  <si>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</si>
  <si>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</si>
  <si>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</si>
  <si>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</si>
  <si>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</si>
  <si>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</si>
  <si>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</si>
  <si>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</si>
  <si>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</si>
  <si>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</si>
  <si>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</si>
  <si>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</si>
  <si>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</si>
  <si>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</si>
  <si>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</si>
  <si>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</si>
  <si>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</si>
  <si>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</si>
  <si>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</si>
  <si>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</si>
  <si>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</si>
  <si>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</si>
  <si>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</si>
  <si>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</si>
  <si>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</si>
  <si>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</si>
  <si>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</si>
  <si>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</si>
  <si>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</si>
  <si>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</si>
  <si>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</si>
  <si>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</si>
  <si>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</si>
  <si>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</si>
  <si>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</si>
  <si>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</si>
  <si>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</si>
  <si>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</si>
  <si>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</si>
  <si>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</si>
  <si>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</si>
  <si>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</si>
  <si>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</si>
  <si>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</si>
  <si>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</si>
  <si>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</si>
  <si>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</si>
  <si>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</si>
  <si>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</si>
  <si>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</si>
  <si>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</si>
  <si>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</si>
  <si>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</si>
  <si>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</si>
  <si>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</si>
  <si>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</si>
  <si>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</si>
  <si>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</si>
  <si>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</si>
  <si>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</si>
  <si>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</si>
  <si>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</si>
  <si>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</si>
  <si>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</si>
  <si>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</si>
  <si>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</si>
  <si>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</si>
  <si>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</si>
  <si>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</si>
  <si>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</si>
  <si>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</si>
  <si>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</si>
  <si>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</si>
  <si>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</si>
  <si>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</si>
  <si>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</si>
  <si>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</si>
  <si>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</si>
  <si>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</si>
  <si>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</si>
  <si>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</si>
  <si>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</si>
  <si>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</si>
  <si>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</si>
  <si>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</si>
  <si>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</si>
  <si>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</si>
  <si>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</si>
  <si>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</si>
  <si>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</si>
  <si>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</si>
  <si>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</si>
  <si>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</si>
  <si>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</si>
  <si>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</si>
  <si>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</si>
  <si>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</si>
  <si>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</si>
  <si>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</si>
  <si>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</si>
  <si>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</si>
  <si>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</si>
  <si>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</si>
  <si>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</si>
  <si>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</si>
  <si>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</si>
  <si>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</si>
  <si>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</si>
  <si>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</si>
  <si>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</si>
  <si>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</si>
  <si>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</si>
  <si>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</si>
  <si>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</si>
  <si>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</si>
  <si>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</si>
  <si>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</si>
  <si>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</si>
  <si>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</si>
  <si>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</si>
  <si>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</si>
  <si>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</si>
  <si>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</si>
  <si>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</si>
  <si>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</si>
  <si>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</si>
  <si>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</si>
  <si>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</si>
  <si>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</si>
  <si>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</si>
  <si>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</si>
  <si>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</si>
  <si>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</si>
  <si>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</si>
  <si>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</si>
  <si>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</si>
  <si>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</si>
  <si>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</si>
  <si>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</si>
  <si>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</si>
  <si>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</si>
  <si>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</si>
  <si>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</si>
  <si>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</si>
  <si>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</si>
  <si>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</si>
  <si>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</si>
  <si>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</si>
  <si>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</si>
  <si>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</si>
  <si>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</si>
  <si>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</si>
  <si>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</si>
  <si>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</si>
  <si>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</si>
  <si>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</si>
  <si>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</si>
  <si>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</si>
  <si>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</si>
  <si>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</si>
  <si>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</si>
  <si>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</si>
  <si>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</si>
  <si>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</si>
  <si>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</si>
  <si>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</si>
  <si>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</si>
  <si>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</si>
  <si>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</si>
  <si>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</si>
  <si>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</si>
  <si>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</si>
  <si>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</si>
  <si>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</si>
  <si>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</si>
  <si>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</si>
  <si>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</si>
  <si>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</si>
  <si>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</si>
  <si>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</si>
  <si>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</si>
  <si>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</si>
  <si>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</si>
  <si>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</si>
  <si>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</si>
  <si>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</si>
  <si>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</si>
  <si>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</si>
  <si>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</si>
  <si>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</si>
  <si>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</si>
  <si>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</si>
  <si>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</si>
  <si>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</si>
  <si>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</si>
  <si>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</si>
  <si>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</si>
  <si>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</si>
  <si>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</si>
  <si>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</si>
  <si>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</si>
  <si>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</si>
  <si>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</si>
  <si>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</si>
  <si>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</si>
  <si>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</si>
  <si>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</si>
  <si>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</si>
  <si>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</si>
  <si>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</si>
  <si>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</si>
  <si>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</si>
  <si>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</si>
  <si>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</si>
  <si>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</si>
  <si>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</si>
  <si>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</si>
  <si>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</si>
  <si>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</si>
  <si>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</si>
  <si>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</si>
  <si>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</si>
  <si>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</si>
  <si>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</si>
  <si>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</si>
  <si>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</si>
  <si>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</si>
  <si>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</si>
  <si>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</si>
  <si>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</si>
  <si>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</si>
  <si>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</si>
  <si>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</si>
  <si>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</si>
  <si>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</si>
  <si>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</si>
  <si>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</si>
  <si>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</si>
  <si>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</si>
  <si>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</si>
  <si>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</si>
  <si>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</si>
  <si>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</si>
  <si>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</si>
  <si>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</si>
  <si>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</si>
  <si>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</si>
  <si>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</si>
  <si>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</si>
  <si>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</si>
  <si>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</si>
  <si>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</si>
  <si>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</si>
  <si>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</si>
  <si>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</si>
  <si>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</si>
  <si>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</si>
  <si>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</si>
  <si>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</si>
  <si>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</si>
  <si>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</si>
  <si>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</si>
  <si>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</si>
  <si>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</si>
  <si>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</si>
  <si>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</si>
  <si>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</si>
  <si>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</si>
  <si>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</si>
  <si>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</si>
  <si>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</si>
  <si>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</si>
  <si>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</si>
  <si>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</si>
  <si>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</si>
  <si>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</si>
  <si>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</si>
  <si>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</si>
  <si>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</si>
  <si>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</si>
  <si>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</si>
  <si>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</si>
  <si>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</si>
  <si>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</si>
  <si>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</si>
  <si>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</si>
  <si>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</si>
  <si>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</si>
  <si>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</si>
  <si>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</si>
  <si>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</si>
  <si>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</si>
  <si>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</si>
  <si>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</si>
  <si>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</si>
  <si>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</si>
  <si>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</si>
  <si>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</si>
  <si>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</si>
  <si>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</si>
  <si>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</si>
  <si>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</si>
  <si>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</si>
  <si>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</si>
  <si>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</si>
  <si>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</si>
  <si>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</si>
  <si>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</si>
  <si>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</si>
  <si>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</si>
  <si>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</si>
  <si>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</si>
  <si>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</si>
  <si>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</si>
  <si>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</si>
  <si>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</si>
  <si>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</si>
  <si>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</si>
  <si>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</si>
  <si>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</si>
  <si>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</si>
  <si>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</si>
  <si>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</si>
  <si>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</si>
  <si>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</si>
  <si>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</si>
  <si>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</si>
  <si>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</si>
  <si>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</si>
  <si>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</si>
  <si>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</si>
  <si>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</si>
  <si>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</si>
  <si>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</si>
  <si>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</si>
  <si>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</si>
  <si>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</si>
  <si>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</si>
  <si>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</si>
  <si>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</si>
  <si>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</si>
  <si>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</si>
  <si>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</si>
  <si>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</si>
  <si>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</si>
  <si>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</si>
  <si>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</si>
  <si>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</si>
  <si>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</si>
  <si>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</si>
  <si>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</si>
  <si>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</si>
  <si>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</si>
  <si>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</si>
  <si>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</si>
  <si>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</si>
  <si>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</si>
  <si>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</si>
  <si>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</si>
  <si>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</si>
  <si>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</si>
  <si>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</si>
  <si>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</si>
  <si>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</si>
  <si>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</si>
  <si>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</si>
  <si>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</si>
  <si>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</si>
  <si>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</si>
  <si>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</si>
  <si>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</si>
  <si>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</si>
  <si>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</si>
  <si>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</si>
  <si>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</si>
  <si>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</si>
  <si>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</si>
  <si>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</si>
  <si>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</si>
  <si>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</si>
  <si>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</si>
  <si>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</si>
  <si>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</si>
  <si>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</si>
  <si>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</si>
  <si>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</si>
  <si>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</si>
  <si>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</si>
  <si>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</si>
  <si>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</si>
  <si>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</si>
  <si>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</si>
  <si>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</si>
  <si>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</si>
  <si>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</si>
  <si>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</si>
  <si>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</si>
  <si>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</si>
  <si>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</si>
  <si>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</si>
  <si>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</si>
  <si>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</si>
  <si>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</si>
  <si>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</si>
  <si>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</si>
  <si>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</si>
  <si>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</si>
  <si>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</si>
  <si>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</si>
  <si>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</si>
  <si>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</si>
  <si>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</si>
  <si>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</si>
  <si>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</si>
  <si>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</si>
  <si>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</si>
  <si>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</si>
  <si>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</si>
  <si>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</si>
  <si>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</si>
  <si>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</si>
  <si>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</si>
  <si>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</si>
  <si>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</si>
  <si>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</si>
  <si>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</si>
  <si>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</si>
  <si>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</si>
  <si>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</si>
  <si>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</si>
  <si>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</si>
  <si>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</si>
  <si>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</si>
  <si>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</si>
  <si>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</si>
  <si>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</si>
  <si>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</si>
  <si>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</si>
  <si>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</si>
  <si>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</si>
  <si>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</si>
  <si>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</si>
  <si>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</si>
  <si>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</si>
  <si>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</si>
  <si>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</si>
  <si>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</si>
  <si>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</si>
  <si>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</si>
  <si>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</si>
  <si>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</si>
  <si>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</si>
  <si>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</si>
  <si>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</si>
  <si>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</si>
  <si>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</si>
  <si>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</si>
  <si>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</si>
  <si>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</si>
  <si>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</si>
  <si>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</si>
  <si>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</si>
  <si>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</si>
  <si>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</si>
  <si>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</si>
  <si>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</si>
  <si>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</si>
  <si>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</si>
  <si>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</si>
  <si>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</si>
  <si>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</si>
  <si>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</si>
  <si>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</si>
  <si>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</si>
  <si>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</si>
  <si>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</si>
  <si>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</si>
  <si>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</si>
  <si>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</si>
  <si>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</si>
  <si>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</si>
  <si>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</si>
  <si>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</si>
  <si>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</si>
  <si>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</si>
  <si>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</si>
  <si>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</si>
  <si>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</si>
  <si>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</si>
  <si>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</si>
  <si>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</si>
  <si>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</si>
  <si>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</si>
  <si>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</si>
  <si>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</si>
  <si>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</si>
  <si>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</si>
  <si>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</si>
  <si>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</si>
  <si>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</si>
  <si>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</si>
  <si>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</si>
  <si>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</si>
  <si>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</si>
  <si>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</si>
  <si>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</si>
  <si>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</si>
  <si>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</si>
  <si>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</si>
  <si>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</si>
  <si>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</si>
  <si>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</si>
  <si>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</si>
  <si>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</si>
  <si>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</si>
  <si>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</si>
  <si>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</si>
  <si>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</si>
  <si>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</si>
  <si>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</si>
  <si>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</si>
  <si>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</si>
  <si>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</si>
  <si>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</si>
  <si>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</si>
  <si>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</si>
  <si>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</si>
  <si>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</si>
  <si>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</si>
  <si>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</si>
  <si>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</si>
  <si>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</si>
  <si>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</si>
  <si>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</si>
  <si>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</si>
  <si>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</si>
  <si>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</si>
  <si>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</si>
  <si>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</si>
  <si>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</si>
  <si>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</si>
  <si>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</si>
  <si>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</si>
  <si>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</si>
  <si>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</si>
  <si>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</si>
  <si>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</si>
  <si>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</si>
  <si>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</si>
  <si>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</si>
  <si>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</si>
  <si>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</si>
  <si>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</si>
  <si>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</si>
  <si>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</si>
  <si>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</si>
  <si>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</si>
  <si>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</si>
  <si>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</si>
  <si>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</si>
  <si>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</si>
  <si>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</si>
  <si>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</si>
  <si>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</si>
  <si>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</si>
  <si>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</si>
  <si>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</si>
  <si>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</si>
  <si>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</si>
  <si>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</si>
  <si>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</si>
  <si>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</si>
  <si>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</si>
  <si>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</si>
  <si>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</si>
  <si>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</si>
  <si>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</si>
  <si>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</si>
  <si>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</si>
  <si>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</si>
  <si>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</si>
  <si>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</si>
  <si>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</si>
  <si>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</si>
  <si>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</si>
  <si>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</si>
  <si>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</si>
  <si>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</si>
  <si>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</si>
  <si>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</si>
  <si>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</si>
  <si>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</si>
  <si>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</si>
  <si>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</si>
  <si>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</si>
  <si>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</si>
  <si>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</si>
  <si>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</si>
  <si>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</si>
  <si>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</si>
  <si>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</si>
  <si>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</si>
  <si>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</si>
  <si>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</si>
  <si>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</si>
  <si>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</si>
  <si>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</si>
  <si>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</si>
  <si>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</si>
  <si>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</si>
  <si>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</si>
  <si>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</si>
  <si>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</si>
  <si>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</si>
  <si>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</si>
  <si>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</si>
  <si>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</si>
  <si>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</si>
  <si>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</si>
  <si>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</si>
  <si>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</si>
  <si>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</si>
  <si>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</si>
  <si>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</si>
  <si>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</si>
  <si>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</si>
  <si>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</si>
  <si>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</si>
  <si>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</si>
  <si>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</si>
  <si>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</si>
  <si>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</si>
  <si>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</si>
  <si>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</si>
  <si>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</si>
  <si>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</si>
  <si>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</si>
  <si>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</si>
  <si>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</si>
  <si>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</si>
  <si>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</si>
  <si>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</si>
  <si>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</si>
  <si>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</si>
  <si>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</si>
  <si>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</si>
  <si>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</si>
  <si>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</si>
  <si>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</si>
  <si>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</si>
  <si>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</si>
  <si>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</si>
  <si>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</si>
  <si>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</si>
  <si>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</si>
  <si>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</si>
  <si>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</si>
  <si>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</si>
  <si>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</si>
  <si>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</si>
  <si>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</si>
  <si>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</si>
  <si>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</si>
  <si>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</si>
  <si>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</si>
  <si>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</si>
  <si>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</si>
  <si>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</si>
  <si>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</si>
  <si>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</si>
  <si>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</si>
  <si>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</si>
  <si>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</si>
  <si>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</si>
  <si>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</si>
  <si>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</si>
  <si>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</si>
  <si>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</si>
  <si>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</si>
  <si>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</si>
  <si>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</si>
  <si>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</si>
  <si>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</si>
  <si>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</si>
  <si>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</si>
  <si>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</si>
  <si>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</si>
  <si>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</si>
  <si>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</si>
  <si>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</si>
  <si>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</si>
  <si>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</si>
  <si>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</si>
  <si>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</si>
  <si>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</si>
  <si>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</si>
  <si>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</si>
  <si>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</si>
  <si>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</si>
  <si>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</si>
  <si>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</si>
  <si>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</si>
  <si>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</si>
  <si>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</si>
  <si>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</si>
  <si>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</si>
  <si>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</si>
  <si>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</si>
  <si>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</si>
  <si>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</si>
  <si>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</si>
  <si>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</si>
  <si>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</si>
  <si>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</si>
  <si>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</si>
  <si>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</si>
  <si>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</si>
  <si>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</si>
  <si>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</si>
  <si>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</si>
  <si>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</si>
  <si>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</si>
  <si>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</si>
  <si>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</si>
  <si>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</si>
  <si>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</si>
  <si>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</si>
  <si>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</si>
  <si>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</si>
  <si>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</si>
  <si>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</si>
  <si>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</si>
  <si>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</si>
  <si>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</si>
  <si>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</si>
  <si>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</si>
  <si>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</si>
  <si>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</si>
  <si>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</si>
  <si>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</si>
  <si>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</si>
  <si>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</si>
  <si>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</si>
  <si>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</si>
  <si>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</si>
  <si>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</si>
  <si>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</si>
  <si>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</si>
  <si>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</si>
  <si>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</si>
  <si>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</si>
  <si>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</si>
  <si>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</si>
  <si>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</si>
  <si>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</si>
  <si>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</si>
  <si>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</si>
  <si>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</si>
  <si>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</si>
  <si>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</si>
  <si>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</si>
  <si>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</si>
  <si>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</si>
  <si>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</si>
  <si>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</si>
  <si>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</si>
  <si>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</si>
  <si>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</si>
  <si>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</si>
  <si>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</si>
  <si>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</si>
  <si>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</si>
  <si>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</si>
  <si>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</si>
  <si>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</si>
  <si>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</si>
  <si>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</si>
  <si>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</si>
  <si>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</si>
  <si>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</si>
  <si>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</si>
  <si>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</si>
  <si>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</si>
  <si>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</si>
  <si>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</si>
  <si>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</si>
  <si>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</si>
  <si>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</si>
  <si>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</si>
  <si>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</si>
  <si>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</si>
  <si>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</si>
  <si>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</si>
  <si>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</si>
  <si>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</si>
  <si>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</si>
  <si>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</si>
  <si>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</si>
  <si>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</si>
  <si>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</si>
  <si>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</si>
  <si>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</si>
  <si>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</si>
  <si>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</si>
  <si>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</si>
  <si>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</si>
  <si>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</si>
  <si>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</si>
  <si>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</si>
  <si>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</si>
  <si>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</si>
  <si>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</si>
  <si>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</si>
  <si>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</si>
  <si>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</si>
  <si>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</si>
  <si>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</si>
  <si>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</si>
  <si>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</si>
  <si>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</si>
  <si>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</si>
  <si>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</si>
  <si>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</si>
  <si>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</si>
  <si>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</si>
  <si>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</si>
  <si>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</si>
  <si>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</si>
  <si>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</si>
  <si>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</si>
  <si>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</si>
  <si>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</si>
  <si>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</si>
  <si>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</si>
  <si>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</si>
  <si>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</si>
  <si>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</si>
  <si>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</si>
  <si>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</si>
  <si>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</si>
  <si>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</si>
  <si>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</si>
  <si>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</si>
  <si>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</si>
  <si>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</si>
  <si>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</si>
  <si>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</si>
  <si>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</si>
  <si>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</si>
  <si>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</si>
  <si>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</si>
  <si>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</si>
  <si>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</si>
  <si>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</si>
  <si>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</si>
  <si>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</si>
  <si>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</si>
  <si>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</si>
  <si>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</si>
  <si>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</si>
  <si>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</si>
  <si>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</si>
  <si>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</si>
  <si>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</si>
  <si>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</si>
  <si>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</si>
  <si>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</si>
  <si>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</si>
  <si>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</si>
  <si>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</si>
  <si>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</si>
  <si>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</si>
  <si>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</si>
  <si>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</si>
  <si>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</si>
  <si>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</si>
  <si>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</si>
  <si>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</si>
  <si>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</si>
  <si>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</si>
  <si>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</si>
  <si>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</si>
  <si>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</si>
  <si>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</si>
  <si>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</si>
  <si>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</si>
  <si>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</si>
  <si>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</si>
  <si>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</si>
  <si>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</si>
  <si>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</si>
  <si>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</si>
  <si>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</si>
  <si>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</si>
  <si>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</si>
  <si>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</si>
  <si>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</si>
  <si>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</si>
  <si>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</si>
  <si>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</si>
  <si>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</si>
  <si>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</si>
  <si>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</si>
  <si>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</si>
  <si>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</si>
  <si>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</si>
  <si>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</si>
  <si>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</si>
  <si>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</si>
  <si>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</si>
  <si>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</si>
  <si>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</si>
  <si>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</si>
  <si>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</si>
  <si>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</si>
  <si>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</si>
  <si>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</si>
  <si>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</si>
  <si>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</si>
  <si>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</si>
  <si>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</si>
  <si>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</si>
  <si>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</si>
  <si>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</si>
  <si>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</si>
  <si>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</si>
  <si>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</si>
  <si>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</si>
  <si>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</si>
  <si>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</si>
  <si>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</si>
  <si>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</si>
  <si>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</si>
  <si>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</si>
  <si>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</si>
  <si>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</si>
  <si>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</si>
  <si>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</si>
  <si>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</si>
  <si>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</si>
  <si>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</si>
  <si>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</si>
  <si>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</si>
  <si>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</si>
  <si>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</si>
  <si>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</si>
  <si>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</si>
  <si>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</si>
  <si>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</si>
  <si>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</si>
  <si>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</si>
  <si>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</si>
  <si>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</si>
  <si>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</si>
  <si>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</si>
  <si>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</si>
  <si>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</si>
  <si>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</si>
  <si>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</si>
  <si>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</si>
  <si>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</si>
  <si>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</si>
  <si>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</si>
  <si>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</si>
  <si>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</si>
  <si>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</si>
  <si>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</si>
  <si>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</si>
  <si>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</si>
  <si>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</si>
  <si>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</si>
  <si>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</si>
  <si>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</si>
  <si>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</si>
  <si>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</si>
  <si>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</si>
  <si>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</si>
  <si>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</si>
  <si>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</si>
  <si>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</si>
  <si>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</si>
  <si>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</si>
  <si>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</si>
  <si>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</si>
  <si>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</si>
  <si>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</si>
  <si>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</si>
  <si>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</si>
  <si>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</si>
  <si>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</si>
  <si>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</si>
  <si>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</si>
  <si>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</si>
  <si>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</si>
  <si>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</si>
  <si>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</si>
  <si>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</si>
  <si>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</si>
  <si>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</si>
  <si>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</si>
  <si>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</si>
  <si>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</si>
  <si>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</si>
  <si>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</si>
  <si>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</si>
  <si>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</si>
  <si>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</si>
  <si>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</si>
  <si>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</si>
  <si>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</si>
  <si>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</si>
  <si>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</si>
  <si>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</si>
  <si>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</si>
  <si>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</si>
  <si>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</si>
  <si>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</si>
  <si>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</si>
  <si>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</si>
  <si>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</si>
  <si>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</si>
  <si>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</si>
  <si>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</si>
  <si>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</si>
  <si>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</si>
  <si>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</si>
  <si>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</si>
  <si>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</si>
  <si>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</si>
  <si>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</si>
  <si>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</si>
  <si>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</si>
  <si>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</si>
  <si>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</si>
  <si>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</si>
  <si>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</si>
  <si>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</si>
  <si>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</si>
  <si>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</si>
  <si>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</si>
  <si>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</si>
  <si>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</si>
  <si>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</si>
  <si>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</si>
  <si>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</si>
  <si>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</si>
  <si>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</si>
  <si>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</si>
  <si>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</si>
  <si>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</si>
  <si>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</si>
  <si>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</si>
  <si>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</si>
  <si>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</si>
  <si>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</si>
  <si>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</si>
  <si>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</si>
  <si>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</si>
  <si>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</si>
  <si>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</si>
  <si>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</si>
  <si>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</si>
  <si>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</si>
  <si>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</si>
  <si>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</si>
  <si>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</si>
  <si>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</si>
  <si>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</si>
  <si>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</si>
  <si>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</si>
  <si>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</si>
  <si>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</si>
  <si>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</si>
  <si>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</si>
  <si>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</si>
  <si>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</si>
  <si>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</si>
  <si>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</si>
  <si>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</si>
  <si>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</si>
  <si>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</si>
  <si>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</si>
  <si>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</si>
  <si>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</si>
  <si>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</si>
  <si>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</si>
  <si>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</si>
  <si>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</si>
  <si>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</si>
  <si>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</si>
  <si>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</si>
  <si>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</si>
  <si>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</si>
  <si>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</si>
  <si>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</si>
  <si>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</si>
  <si>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</si>
  <si>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</si>
  <si>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</si>
  <si>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</si>
  <si>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</si>
  <si>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</si>
  <si>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</si>
  <si>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</si>
  <si>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</si>
  <si>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</si>
  <si>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</si>
  <si>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</si>
  <si>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</si>
  <si>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</si>
  <si>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</si>
  <si>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</si>
  <si>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</si>
  <si>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</si>
  <si>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</si>
  <si>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</si>
  <si>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</si>
  <si>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</si>
  <si>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</si>
  <si>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</si>
  <si>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</si>
  <si>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</si>
  <si>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</si>
  <si>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</si>
  <si>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</si>
  <si>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</si>
  <si>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</si>
  <si>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</si>
  <si>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</si>
  <si>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</si>
  <si>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</si>
  <si>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</si>
  <si>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</si>
  <si>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</si>
  <si>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</si>
  <si>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</si>
  <si>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</si>
  <si>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</si>
  <si>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</si>
  <si>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</si>
  <si>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</si>
  <si>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</si>
  <si>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</si>
  <si>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</si>
  <si>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</si>
  <si>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</si>
  <si>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</si>
  <si>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</si>
  <si>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</si>
  <si>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</si>
  <si>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</si>
  <si>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</si>
  <si>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</si>
  <si>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</si>
  <si>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</si>
  <si>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</si>
  <si>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</si>
  <si>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</si>
  <si>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</si>
  <si>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</si>
  <si>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</si>
  <si>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</si>
  <si>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</si>
  <si>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</si>
  <si>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</si>
  <si>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</si>
  <si>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</si>
  <si>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</si>
  <si>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</si>
  <si>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</si>
  <si>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</si>
  <si>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</si>
  <si>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</si>
  <si>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</si>
  <si>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</si>
  <si>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</si>
  <si>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</si>
  <si>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</si>
  <si>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</si>
  <si>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</si>
  <si>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</si>
  <si>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</si>
  <si>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</si>
  <si>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</si>
  <si>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</si>
  <si>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</si>
  <si>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</si>
  <si>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</si>
  <si>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</si>
  <si>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</si>
  <si>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</si>
  <si>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</si>
  <si>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</si>
  <si>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</si>
  <si>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</si>
  <si>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</si>
  <si>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</si>
  <si>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</si>
  <si>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</si>
  <si>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</si>
  <si>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</si>
  <si>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</si>
  <si>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</si>
  <si>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</si>
  <si>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</si>
  <si>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</si>
  <si>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</si>
  <si>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</si>
  <si>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</si>
  <si>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</si>
  <si>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</si>
  <si>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</si>
  <si>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</si>
  <si>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</si>
  <si>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</si>
  <si>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</si>
  <si>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</si>
  <si>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</si>
  <si>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</si>
  <si>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</si>
  <si>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</si>
  <si>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</si>
  <si>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</si>
  <si>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</si>
  <si>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</si>
  <si>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</si>
  <si>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</si>
  <si>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</si>
  <si>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</si>
  <si>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</si>
  <si>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</si>
  <si>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</si>
  <si>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</si>
  <si>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</si>
  <si>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</si>
  <si>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</si>
  <si>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</si>
  <si>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</si>
  <si>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</si>
  <si>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</si>
  <si>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</si>
  <si>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</si>
  <si>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</si>
  <si>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</si>
  <si>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</si>
  <si>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</si>
  <si>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</si>
  <si>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</si>
  <si>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</si>
  <si>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</si>
  <si>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</si>
  <si>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</si>
  <si>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</si>
  <si>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</si>
  <si>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</si>
  <si>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</si>
  <si>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</si>
  <si>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</si>
  <si>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</si>
  <si>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</si>
  <si>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</si>
  <si>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</si>
  <si>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</si>
  <si>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</si>
  <si>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</si>
  <si>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</si>
  <si>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</si>
  <si>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</si>
  <si>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</si>
  <si>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</si>
  <si>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</si>
  <si>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</si>
  <si>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</si>
  <si>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</si>
  <si>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</si>
  <si>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</si>
  <si>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</si>
  <si>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</si>
  <si>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</si>
  <si>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</si>
  <si>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</si>
  <si>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</si>
  <si>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</si>
  <si>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</si>
  <si>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</si>
  <si>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</si>
  <si>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</si>
  <si>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</si>
  <si>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</si>
  <si>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</si>
  <si>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</si>
  <si>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</si>
  <si>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</si>
  <si>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</si>
  <si>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</si>
  <si>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</si>
  <si>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</si>
  <si>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</si>
  <si>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</si>
  <si>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</si>
  <si>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</si>
  <si>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</si>
  <si>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</si>
  <si>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</si>
  <si>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</si>
  <si>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</si>
  <si>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</si>
  <si>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</si>
  <si>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</si>
  <si>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</si>
  <si>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</si>
  <si>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</si>
  <si>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</si>
  <si>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</si>
  <si>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</si>
  <si>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</si>
  <si>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</si>
  <si>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</si>
  <si>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</si>
  <si>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</si>
  <si>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</si>
  <si>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</si>
  <si>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</si>
  <si>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</si>
  <si>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</si>
  <si>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</si>
  <si>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</si>
  <si>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</si>
  <si>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</si>
  <si>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</si>
  <si>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</si>
  <si>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</si>
  <si>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</si>
  <si>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</si>
  <si>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</si>
  <si>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</si>
  <si>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</si>
  <si>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</si>
  <si>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</si>
  <si>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</si>
  <si>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</si>
  <si>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</si>
  <si>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</si>
  <si>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</si>
  <si>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</si>
  <si>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</si>
  <si>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</si>
  <si>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</si>
  <si>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</si>
  <si>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</si>
  <si>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</si>
  <si>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</si>
  <si>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</si>
  <si>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</si>
  <si>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</si>
  <si>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</si>
  <si>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</si>
  <si>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</si>
  <si>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</si>
  <si>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</si>
  <si>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</si>
  <si>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</si>
  <si>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</si>
  <si>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</si>
  <si>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</si>
  <si>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</si>
  <si>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</si>
  <si>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</si>
  <si>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</si>
  <si>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</si>
  <si>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</si>
  <si>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</si>
  <si>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</si>
  <si>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</si>
  <si>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</si>
  <si>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</si>
  <si>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</si>
  <si>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</si>
  <si>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</si>
  <si>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</si>
  <si>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</si>
  <si>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</si>
  <si>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</si>
  <si>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</si>
  <si>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</si>
  <si>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</si>
  <si>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</si>
  <si>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</si>
  <si>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</si>
  <si>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</si>
  <si>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</si>
  <si>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</si>
  <si>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</si>
  <si>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</si>
  <si>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</si>
  <si>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</si>
  <si>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</si>
  <si>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</si>
  <si>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</si>
  <si>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</si>
  <si>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</si>
  <si>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</si>
  <si>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</si>
  <si>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</si>
  <si>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</si>
  <si>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</si>
  <si>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</si>
  <si>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</si>
  <si>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</si>
  <si>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</si>
  <si>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</si>
  <si>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</si>
  <si>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</si>
  <si>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</si>
  <si>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</si>
  <si>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</si>
  <si>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</si>
  <si>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</si>
  <si>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</si>
  <si>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</si>
  <si>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</si>
  <si>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</si>
  <si>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</si>
  <si>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</si>
  <si>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</si>
  <si>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</si>
  <si>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</si>
  <si>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</si>
  <si>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</si>
  <si>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</si>
  <si>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</si>
  <si>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</si>
  <si>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</si>
  <si>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</si>
  <si>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</si>
  <si>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</si>
  <si>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</si>
  <si>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</si>
  <si>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</si>
  <si>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</si>
  <si>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</si>
  <si>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</si>
  <si>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</si>
  <si>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</si>
  <si>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</si>
  <si>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</si>
  <si>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</si>
  <si>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</si>
  <si>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</si>
  <si>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</si>
  <si>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</si>
  <si>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</si>
  <si>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</si>
  <si>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</si>
  <si>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</si>
  <si>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</si>
  <si>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</si>
  <si>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</si>
  <si>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</si>
  <si>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</si>
  <si>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</si>
  <si>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</si>
  <si>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</si>
  <si>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</si>
  <si>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</si>
  <si>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</si>
  <si>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</si>
  <si>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</si>
  <si>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</si>
  <si>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</si>
  <si>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</si>
  <si>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</si>
  <si>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</si>
  <si>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</si>
  <si>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</si>
  <si>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</si>
  <si>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</si>
  <si>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</si>
  <si>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</si>
  <si>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</si>
  <si>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</si>
  <si>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</si>
  <si>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</si>
  <si>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</si>
  <si>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</si>
  <si>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</si>
  <si>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</si>
  <si>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</si>
  <si>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</si>
  <si>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</si>
  <si>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</si>
  <si>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</si>
  <si>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</si>
  <si>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</si>
  <si>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</si>
  <si>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</si>
  <si>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</si>
  <si>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</si>
  <si>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</si>
  <si>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</si>
  <si>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</si>
  <si>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</si>
  <si>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</si>
  <si>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</si>
  <si>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</si>
  <si>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</si>
  <si>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</si>
  <si>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</si>
  <si>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</si>
  <si>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</si>
  <si>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</si>
  <si>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</si>
  <si>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</si>
  <si>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</si>
  <si>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</si>
  <si>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</si>
  <si>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</si>
  <si>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</si>
  <si>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</si>
  <si>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</si>
  <si>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</si>
  <si>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</si>
  <si>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</si>
  <si>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</si>
  <si>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</si>
  <si>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</si>
  <si>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</si>
  <si>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</si>
  <si>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</si>
  <si>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</si>
  <si>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</si>
  <si>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</si>
  <si>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</si>
  <si>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</si>
  <si>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</si>
  <si>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</si>
  <si>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</si>
  <si>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</si>
  <si>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</si>
  <si>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</si>
  <si>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</si>
  <si>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</si>
  <si>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</si>
  <si>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</si>
  <si>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</si>
  <si>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</si>
  <si>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</si>
  <si>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</si>
  <si>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</si>
  <si>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</si>
  <si>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</si>
  <si>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</si>
  <si>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</si>
  <si>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</si>
  <si>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</si>
  <si>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</si>
  <si>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</si>
  <si>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</si>
  <si>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</si>
  <si>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</si>
  <si>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</si>
  <si>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</si>
  <si>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</si>
  <si>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</si>
  <si>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</si>
  <si>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</si>
  <si>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</si>
  <si>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</si>
  <si>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</si>
  <si>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</si>
  <si>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</si>
  <si>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</si>
  <si>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</si>
  <si>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</si>
  <si>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</si>
  <si>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</si>
  <si>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</si>
  <si>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</si>
  <si>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</si>
  <si>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</si>
  <si>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</si>
  <si>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</si>
  <si>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</si>
  <si>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</si>
  <si>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</si>
  <si>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</si>
  <si>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</si>
  <si>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</si>
  <si>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</si>
  <si>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</si>
  <si>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</si>
  <si>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</si>
  <si>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</si>
  <si>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</si>
  <si>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</si>
  <si>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</si>
  <si>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</si>
  <si>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</si>
  <si>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</si>
  <si>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</si>
  <si>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</si>
  <si>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</si>
  <si>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</si>
  <si>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</si>
  <si>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</si>
  <si>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</si>
  <si>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</si>
  <si>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</si>
  <si>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</si>
  <si>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</si>
  <si>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</si>
  <si>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</si>
  <si>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</si>
  <si>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</si>
  <si>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</si>
  <si>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</si>
  <si>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</si>
  <si>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</si>
  <si>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</si>
  <si>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</si>
  <si>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</si>
  <si>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</si>
  <si>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</si>
  <si>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</si>
  <si>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</si>
  <si>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</si>
  <si>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</si>
  <si>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</si>
  <si>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</si>
  <si>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</si>
  <si>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</si>
  <si>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</si>
  <si>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</si>
  <si>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</si>
  <si>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</si>
  <si>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</si>
  <si>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</si>
  <si>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</si>
  <si>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</si>
  <si>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</si>
  <si>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</si>
  <si>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</si>
  <si>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</si>
  <si>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</si>
  <si>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</si>
  <si>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</si>
  <si>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</si>
  <si>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</si>
  <si>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</si>
  <si>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</si>
  <si>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</si>
  <si>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</si>
  <si>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</si>
  <si>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</si>
  <si>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</si>
  <si>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</si>
  <si>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</si>
  <si>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</si>
  <si>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</si>
  <si>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</si>
  <si>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</si>
  <si>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</si>
  <si>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</si>
  <si>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</si>
  <si>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</si>
  <si>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</si>
  <si>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</si>
  <si>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</si>
  <si>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</si>
  <si>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</si>
  <si>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</si>
  <si>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</si>
  <si>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</si>
  <si>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</si>
  <si>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</si>
  <si>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</si>
  <si>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</si>
  <si>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</si>
  <si>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</si>
  <si>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</si>
  <si>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</si>
  <si>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</si>
  <si>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</si>
  <si>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</si>
  <si>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</si>
  <si>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</si>
  <si>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</si>
  <si>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</si>
  <si>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</si>
  <si>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</si>
  <si>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</si>
  <si>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</si>
  <si>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</si>
  <si>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</si>
  <si>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</si>
  <si>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</si>
  <si>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</si>
  <si>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</si>
  <si>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</si>
  <si>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</si>
  <si>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</si>
  <si>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</si>
  <si>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</si>
  <si>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</si>
  <si>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</si>
  <si>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</si>
  <si>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</si>
  <si>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</si>
  <si>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</si>
  <si>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</si>
  <si>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</si>
  <si>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</si>
  <si>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</si>
  <si>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</si>
  <si>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</si>
  <si>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</si>
  <si>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</si>
  <si>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</si>
  <si>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</si>
  <si>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</si>
  <si>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</si>
  <si>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</si>
  <si>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</si>
  <si>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</si>
  <si>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</si>
  <si>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</si>
  <si>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</si>
  <si>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</si>
  <si>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</si>
  <si>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</si>
  <si>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</si>
  <si>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</si>
  <si>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</si>
  <si>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</si>
  <si>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</si>
  <si>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</si>
  <si>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</si>
  <si>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</si>
  <si>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</si>
  <si>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</si>
  <si>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</si>
  <si>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</si>
  <si>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</si>
  <si>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</si>
  <si>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</si>
  <si>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</si>
  <si>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</si>
  <si>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</si>
  <si>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</si>
  <si>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</si>
  <si>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</si>
  <si>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</si>
  <si>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</si>
  <si>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</si>
  <si>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</si>
  <si>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</si>
  <si>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</si>
  <si>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</si>
  <si>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</si>
  <si>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</si>
  <si>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</si>
  <si>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</si>
  <si>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</si>
  <si>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</si>
  <si>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</si>
  <si>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</si>
  <si>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</si>
  <si>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</si>
  <si>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</si>
  <si>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</si>
  <si>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</si>
  <si>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</si>
  <si>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</si>
  <si>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</si>
  <si>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</si>
  <si>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</si>
  <si>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</si>
  <si>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</si>
  <si>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</si>
  <si>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</si>
  <si>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</si>
  <si>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</si>
  <si>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</si>
  <si>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</si>
  <si>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</si>
  <si>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</si>
  <si>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</si>
  <si>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</si>
  <si>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</si>
  <si>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</si>
  <si>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</si>
  <si>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</si>
  <si>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</si>
  <si>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</si>
  <si>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</si>
  <si>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</si>
  <si>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</si>
  <si>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</si>
  <si>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</si>
  <si>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</si>
  <si>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</si>
  <si>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</si>
  <si>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</si>
  <si>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</si>
  <si>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</si>
  <si>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</si>
  <si>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</si>
  <si>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</si>
  <si>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</si>
  <si>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</si>
  <si>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</si>
  <si>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</si>
  <si>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</si>
  <si>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</si>
  <si>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</si>
  <si>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</si>
  <si>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</si>
  <si>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</si>
  <si>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</si>
  <si>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</si>
  <si>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</si>
  <si>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</si>
  <si>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</si>
  <si>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</si>
  <si>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</si>
  <si>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</si>
  <si>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</si>
  <si>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</si>
  <si>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</si>
  <si>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</si>
  <si>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</si>
  <si>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</si>
  <si>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</si>
  <si>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</si>
  <si>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</si>
  <si>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</si>
  <si>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</si>
  <si>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</si>
  <si>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</si>
  <si>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</si>
  <si>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</si>
  <si>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</si>
  <si>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</si>
  <si>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</si>
  <si>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</si>
  <si>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</si>
  <si>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</si>
  <si>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</si>
  <si>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</si>
  <si>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</si>
  <si>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</si>
  <si>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</si>
  <si>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</si>
  <si>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</si>
  <si>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</si>
  <si>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</si>
  <si>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</si>
  <si>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</si>
  <si>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</si>
  <si>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</si>
  <si>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</si>
  <si>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</si>
  <si>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</si>
  <si>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</si>
  <si>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</si>
  <si>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</si>
  <si>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</si>
  <si>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</si>
  <si>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</si>
  <si>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</si>
  <si>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</si>
  <si>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</si>
  <si>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</si>
  <si>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</si>
  <si>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</si>
  <si>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</si>
  <si>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</si>
  <si>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</si>
  <si>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</si>
  <si>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</si>
  <si>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</si>
  <si>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</si>
  <si>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</si>
  <si>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</si>
  <si>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</si>
  <si>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</si>
  <si>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</si>
  <si>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</si>
  <si>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</si>
  <si>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</si>
  <si>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</si>
  <si>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</si>
  <si>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</si>
  <si>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</si>
  <si>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</si>
  <si>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</si>
  <si>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</si>
  <si>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</si>
  <si>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</si>
  <si>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</si>
  <si>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</si>
  <si>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</si>
  <si>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</si>
  <si>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</si>
  <si>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</si>
  <si>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</si>
  <si>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</si>
  <si>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</si>
  <si>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</si>
  <si>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</si>
  <si>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</si>
  <si>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</si>
  <si>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</si>
  <si>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</si>
  <si>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</si>
  <si>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</si>
  <si>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</si>
  <si>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</si>
  <si>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</si>
  <si>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</si>
  <si>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</si>
  <si>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</si>
  <si>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</si>
  <si>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</si>
  <si>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</si>
  <si>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</si>
  <si>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</si>
  <si>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</si>
  <si>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</si>
  <si>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</si>
  <si>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</si>
  <si>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</si>
  <si>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</si>
  <si>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</si>
  <si>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</si>
  <si>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</si>
  <si>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</si>
  <si>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</si>
  <si>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</si>
  <si>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</si>
  <si>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</si>
  <si>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</si>
  <si>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</si>
  <si>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</si>
  <si>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</si>
  <si>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</si>
  <si>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</si>
  <si>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</si>
  <si>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</si>
  <si>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</si>
  <si>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</si>
  <si>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</si>
  <si>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</si>
  <si>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</si>
  <si>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</si>
  <si>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</si>
  <si>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</si>
  <si>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</si>
  <si>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</si>
  <si>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</si>
  <si>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</si>
  <si>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</si>
  <si>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</si>
  <si>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</si>
  <si>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</si>
  <si>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</si>
  <si>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</si>
  <si>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</si>
  <si>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</si>
  <si>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</si>
  <si>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</si>
  <si>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</si>
  <si>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</si>
  <si>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</si>
  <si>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</si>
  <si>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</si>
  <si>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</si>
  <si>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</si>
  <si>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</si>
  <si>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</si>
  <si>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</si>
  <si>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</si>
  <si>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</si>
  <si>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</si>
  <si>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</si>
  <si>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</si>
  <si>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</si>
  <si>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</si>
  <si>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</si>
  <si>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</si>
  <si>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</si>
  <si>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</si>
  <si>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</si>
  <si>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</si>
  <si>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</si>
  <si>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</si>
  <si>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</si>
  <si>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</si>
  <si>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</si>
  <si>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</si>
  <si>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</si>
  <si>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</si>
  <si>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</si>
  <si>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</si>
  <si>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</si>
  <si>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</si>
  <si>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</si>
  <si>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</si>
  <si>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</si>
  <si>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</si>
  <si>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</si>
  <si>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</si>
  <si>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</si>
  <si>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</si>
  <si>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</si>
  <si>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</si>
  <si>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</si>
  <si>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</si>
  <si>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</si>
  <si>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</si>
  <si>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</si>
  <si>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</si>
  <si>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</si>
  <si>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</si>
  <si>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</si>
  <si>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</si>
  <si>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</si>
  <si>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</si>
  <si>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</si>
  <si>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</si>
  <si>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</si>
  <si>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</si>
  <si>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</si>
  <si>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</si>
  <si>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</si>
  <si>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</si>
  <si>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</si>
  <si>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</si>
  <si>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</si>
  <si>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</si>
  <si>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</si>
  <si>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</si>
  <si>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</si>
  <si>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</si>
  <si>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</si>
  <si>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</si>
  <si>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</si>
  <si>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</si>
  <si>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</si>
  <si>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</si>
  <si>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</si>
  <si>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</si>
  <si>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</si>
  <si>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</si>
  <si>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</si>
  <si>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</si>
  <si>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</si>
  <si>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</si>
  <si>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</si>
  <si>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</si>
  <si>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</si>
  <si>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</si>
  <si>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</si>
  <si>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</si>
  <si>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</si>
  <si>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</si>
  <si>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</si>
  <si>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</si>
  <si>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</si>
  <si>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</si>
  <si>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</si>
  <si>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</si>
  <si>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</si>
  <si>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</si>
  <si>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</si>
  <si>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</si>
  <si>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</si>
  <si>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</si>
  <si>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</si>
  <si>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</si>
  <si>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</si>
  <si>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</si>
  <si>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</si>
  <si>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</si>
  <si>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</si>
  <si>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</si>
  <si>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</si>
  <si>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</si>
  <si>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</si>
  <si>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</si>
  <si>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</si>
  <si>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</si>
  <si>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</si>
  <si>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</si>
  <si>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</si>
  <si>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</si>
  <si>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</si>
  <si>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</si>
  <si>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</si>
  <si>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</si>
  <si>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</si>
  <si>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</si>
  <si>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</si>
  <si>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</si>
  <si>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</si>
  <si>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</si>
  <si>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</si>
  <si>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</si>
  <si>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</si>
  <si>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</si>
  <si>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</si>
  <si>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</si>
  <si>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</si>
  <si>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</si>
  <si>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</si>
  <si>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</si>
  <si>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</si>
  <si>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</si>
  <si>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</si>
  <si>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</si>
  <si>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</si>
  <si>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</si>
  <si>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</si>
  <si>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</si>
  <si>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</si>
  <si>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</si>
  <si>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</si>
  <si>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</si>
  <si>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</si>
  <si>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</si>
  <si>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</si>
  <si>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</si>
  <si>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</si>
  <si>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</si>
  <si>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</si>
  <si>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</si>
  <si>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</si>
  <si>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</si>
  <si>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</si>
  <si>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</si>
  <si>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</si>
  <si>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</si>
  <si>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</si>
  <si>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</si>
  <si>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</si>
  <si>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</si>
  <si>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</si>
  <si>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</si>
  <si>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</si>
  <si>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</si>
  <si>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</si>
  <si>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</si>
  <si>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</si>
  <si>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</si>
  <si>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</si>
  <si>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</si>
  <si>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</si>
  <si>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</si>
  <si>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</si>
  <si>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</si>
  <si>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</si>
  <si>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</si>
  <si>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</si>
  <si>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</si>
  <si>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</si>
  <si>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</si>
  <si>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</si>
  <si>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</si>
  <si>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</si>
  <si>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</si>
  <si>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</si>
  <si>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</si>
  <si>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</si>
  <si>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</si>
  <si>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</si>
  <si>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</si>
  <si>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</si>
  <si>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</si>
  <si>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</si>
  <si>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</si>
  <si>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</si>
  <si>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</si>
  <si>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</si>
  <si>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</si>
  <si>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</si>
  <si>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</si>
  <si>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</si>
  <si>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</si>
  <si>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</si>
  <si>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</si>
  <si>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</si>
  <si>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</si>
  <si>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</si>
  <si>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</si>
  <si>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</si>
  <si>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</si>
  <si>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</si>
  <si>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</si>
  <si>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</si>
  <si>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</si>
  <si>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</si>
  <si>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</si>
  <si>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</si>
  <si>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</si>
  <si>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</si>
  <si>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</si>
  <si>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</si>
  <si>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</si>
  <si>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</si>
  <si>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</si>
  <si>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</si>
  <si>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</si>
  <si>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</si>
  <si>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</si>
  <si>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</si>
  <si>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</si>
  <si>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</si>
  <si>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</si>
  <si>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</si>
  <si>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</si>
  <si>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</si>
  <si>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</si>
  <si>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</si>
  <si>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</si>
  <si>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</si>
  <si>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</si>
  <si>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</si>
  <si>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</si>
  <si>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</si>
  <si>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</si>
  <si>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</si>
  <si>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</si>
  <si>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</si>
  <si>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</si>
  <si>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</si>
  <si>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</si>
  <si>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</si>
  <si>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</si>
  <si>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</si>
  <si>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</si>
  <si>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</si>
  <si>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</si>
  <si>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</si>
  <si>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</si>
  <si>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</si>
  <si>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</si>
  <si>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</si>
  <si>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</si>
  <si>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</si>
  <si>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</si>
  <si>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</si>
  <si>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</si>
  <si>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</si>
  <si>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</si>
  <si>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</si>
  <si>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</si>
  <si>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</si>
  <si>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</si>
  <si>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</si>
  <si>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</si>
  <si>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</si>
  <si>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</si>
  <si>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</si>
  <si>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</si>
  <si>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</si>
  <si>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</si>
  <si>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</si>
  <si>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</si>
  <si>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</si>
  <si>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</si>
  <si>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</si>
  <si>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</si>
  <si>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</si>
  <si>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</si>
  <si>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</si>
  <si>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</si>
  <si>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</si>
  <si>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</si>
  <si>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</si>
  <si>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</si>
  <si>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</si>
  <si>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</si>
  <si>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</si>
  <si>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</si>
  <si>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</si>
  <si>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</si>
  <si>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</si>
  <si>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</si>
  <si>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</si>
  <si>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</si>
  <si>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</si>
  <si>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</si>
  <si>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</si>
  <si>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</si>
  <si>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</si>
  <si>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</si>
  <si>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</si>
  <si>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</si>
  <si>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</si>
  <si>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</si>
  <si>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</si>
  <si>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</si>
  <si>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</si>
  <si>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</si>
  <si>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</si>
  <si>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</si>
  <si>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</si>
  <si>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</si>
  <si>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</si>
  <si>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</si>
  <si>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</si>
  <si>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</si>
  <si>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</si>
  <si>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</si>
  <si>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</si>
  <si>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</si>
  <si>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</si>
  <si>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</si>
  <si>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</si>
  <si>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</si>
  <si>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</si>
  <si>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</si>
  <si>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</si>
  <si>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</si>
  <si>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</si>
  <si>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</si>
  <si>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</si>
  <si>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</si>
  <si>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</si>
  <si>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</si>
  <si>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</si>
  <si>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</si>
  <si>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</si>
  <si>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</si>
  <si>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</si>
  <si>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</si>
  <si>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</si>
  <si>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</si>
  <si>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</si>
  <si>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</si>
  <si>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</si>
  <si>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</si>
  <si>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</si>
  <si>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</si>
  <si>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</si>
  <si>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</si>
  <si>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</si>
  <si>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</si>
  <si>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</si>
  <si>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</si>
  <si>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</si>
  <si>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</si>
  <si>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</si>
  <si>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</si>
  <si>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</si>
  <si>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</si>
  <si>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</si>
  <si>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</si>
  <si>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</si>
  <si>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</si>
  <si>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</si>
  <si>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</si>
  <si>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</si>
  <si>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</si>
  <si>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</si>
  <si>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</si>
  <si>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</si>
  <si>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</si>
  <si>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</si>
  <si>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</si>
  <si>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</si>
  <si>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</si>
  <si>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</si>
  <si>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</si>
  <si>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</si>
  <si>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</si>
  <si>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</si>
  <si>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</si>
  <si>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</si>
  <si>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</si>
  <si>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</si>
  <si>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</si>
  <si>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</si>
  <si>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</si>
  <si>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</si>
  <si>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</si>
  <si>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</si>
  <si>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</si>
  <si>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</si>
  <si>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</si>
  <si>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</si>
  <si>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</si>
  <si>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</si>
  <si>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</si>
  <si>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</si>
  <si>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</si>
  <si>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</si>
  <si>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</si>
  <si>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</si>
  <si>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</si>
  <si>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</si>
  <si>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</si>
  <si>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</si>
  <si>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</si>
  <si>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</si>
  <si>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</si>
  <si>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</si>
  <si>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</si>
  <si>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</si>
  <si>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</si>
  <si>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</si>
  <si>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</si>
  <si>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</si>
  <si>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</si>
  <si>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</si>
  <si>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</si>
  <si>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</si>
  <si>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</si>
  <si>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</si>
  <si>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</si>
  <si>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</si>
  <si>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</si>
  <si>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</si>
  <si>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</si>
  <si>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</si>
  <si>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</si>
  <si>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</si>
  <si>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</si>
  <si>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</si>
  <si>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</si>
  <si>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</si>
  <si>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</si>
  <si>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</si>
  <si>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</si>
  <si>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</si>
  <si>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</si>
  <si>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</si>
  <si>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</si>
  <si>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</si>
  <si>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</si>
  <si>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</si>
  <si>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</si>
  <si>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</si>
  <si>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</si>
  <si>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</si>
  <si>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</si>
  <si>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</si>
  <si>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</si>
  <si>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</si>
  <si>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</si>
  <si>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</si>
  <si>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</si>
  <si>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</si>
  <si>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</si>
  <si>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</si>
  <si>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</si>
  <si>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</si>
  <si>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</si>
  <si>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</si>
  <si>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</si>
  <si>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</si>
  <si>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</si>
  <si>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</si>
  <si>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</si>
  <si>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</si>
  <si>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</si>
  <si>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</si>
  <si>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</si>
  <si>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</si>
  <si>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</si>
  <si>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</si>
  <si>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</si>
  <si>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</si>
  <si>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</si>
  <si>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</si>
  <si>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</si>
  <si>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</si>
  <si>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</si>
  <si>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</si>
  <si>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</si>
  <si>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</si>
  <si>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</si>
  <si>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</si>
  <si>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</si>
  <si>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</si>
  <si>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</si>
  <si>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</si>
  <si>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</si>
  <si>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</si>
  <si>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</si>
  <si>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</si>
  <si>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</si>
  <si>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</si>
  <si>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</si>
  <si>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</si>
  <si>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</si>
  <si>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</si>
  <si>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</si>
  <si>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</si>
  <si>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</si>
  <si>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</si>
  <si>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</si>
  <si>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</si>
  <si>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</si>
  <si>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</si>
  <si>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</si>
  <si>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</si>
  <si>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</si>
  <si>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</si>
  <si>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</si>
  <si>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</si>
  <si>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</si>
  <si>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</si>
  <si>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</si>
  <si>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</si>
  <si>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</si>
  <si>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</si>
  <si>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</si>
  <si>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</si>
  <si>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</si>
  <si>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</si>
  <si>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</si>
  <si>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</si>
  <si>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</si>
  <si>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</si>
  <si>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</si>
  <si>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</si>
  <si>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</si>
  <si>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</si>
  <si>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</si>
  <si>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</si>
  <si>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</si>
  <si>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</si>
  <si>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</si>
  <si>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</si>
  <si>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</si>
  <si>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</si>
  <si>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</si>
  <si>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</si>
  <si>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</si>
  <si>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</si>
  <si>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</si>
  <si>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</si>
  <si>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</si>
  <si>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</si>
  <si>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</si>
  <si>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</si>
  <si>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</si>
  <si>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</si>
  <si>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</si>
  <si>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</si>
  <si>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</si>
  <si>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</si>
  <si>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</si>
  <si>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</si>
  <si>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</si>
  <si>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</si>
  <si>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</si>
  <si>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</si>
  <si>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</si>
  <si>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</si>
  <si>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</si>
  <si>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</si>
  <si>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</si>
  <si>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</si>
  <si>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</si>
  <si>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</si>
  <si>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</si>
  <si>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</si>
  <si>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</si>
  <si>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</si>
  <si>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</si>
  <si>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</si>
  <si>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</si>
  <si>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</si>
  <si>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</si>
  <si>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</si>
  <si>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</si>
  <si>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</si>
  <si>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</si>
  <si>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</si>
  <si>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</si>
  <si>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</si>
  <si>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</si>
  <si>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</si>
  <si>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</si>
  <si>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</si>
  <si>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</si>
  <si>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</si>
  <si>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</si>
  <si>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</si>
  <si>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</si>
  <si>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</si>
  <si>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</si>
  <si>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</si>
  <si>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</si>
  <si>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</si>
  <si>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</si>
  <si>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</si>
  <si>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</si>
  <si>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</si>
  <si>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</si>
  <si>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</si>
  <si>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</si>
  <si>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</si>
  <si>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</si>
  <si>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</si>
  <si>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</si>
  <si>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</si>
  <si>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</si>
  <si>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</si>
  <si>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</si>
  <si>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</si>
  <si>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</si>
  <si>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</si>
  <si>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</si>
  <si>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</si>
  <si>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</si>
  <si>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</si>
  <si>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</si>
  <si>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</si>
  <si>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</si>
  <si>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</si>
  <si>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</si>
  <si>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</si>
  <si>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</si>
  <si>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</si>
  <si>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</si>
  <si>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</si>
  <si>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</si>
  <si>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</si>
  <si>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</si>
  <si>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</si>
  <si>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</si>
  <si>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</si>
  <si>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</si>
  <si>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</si>
  <si>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</si>
  <si>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</si>
  <si>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</si>
  <si>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</si>
  <si>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</si>
  <si>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</si>
  <si>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</si>
  <si>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</si>
  <si>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</si>
  <si>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</si>
  <si>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</si>
  <si>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</si>
  <si>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</si>
  <si>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</si>
  <si>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</si>
  <si>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</si>
  <si>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</si>
  <si>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</si>
  <si>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</si>
  <si>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</si>
  <si>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</si>
  <si>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</si>
  <si>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</si>
  <si>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</si>
  <si>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</si>
  <si>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</si>
  <si>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</si>
  <si>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</si>
  <si>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</si>
  <si>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</si>
  <si>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</si>
  <si>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</si>
  <si>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</si>
  <si>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</si>
  <si>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</si>
  <si>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</si>
  <si>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</si>
  <si>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</si>
  <si>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</si>
  <si>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</si>
  <si>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</si>
  <si>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</si>
  <si>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</si>
  <si>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</si>
  <si>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</si>
  <si>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</si>
  <si>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</si>
  <si>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</si>
  <si>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</si>
  <si>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</si>
  <si>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</si>
  <si>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</si>
  <si>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</si>
  <si>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</si>
  <si>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</si>
  <si>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</si>
  <si>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</si>
  <si>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</si>
  <si>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</si>
  <si>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</si>
  <si>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</si>
  <si>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</si>
  <si>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</si>
  <si>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</si>
  <si>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</si>
  <si>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</si>
  <si>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</si>
  <si>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</si>
  <si>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</si>
  <si>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</si>
  <si>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</si>
  <si>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</si>
  <si>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</si>
  <si>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</si>
  <si>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</si>
  <si>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</si>
  <si>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</si>
  <si>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</si>
  <si>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</si>
  <si>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</si>
  <si>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</si>
  <si>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</si>
  <si>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</si>
  <si>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</si>
  <si>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</si>
  <si>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</si>
  <si>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</si>
  <si>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</si>
  <si>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</si>
  <si>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</si>
  <si>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</si>
  <si>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</si>
  <si>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</si>
  <si>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</si>
  <si>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</si>
  <si>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</si>
  <si>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</si>
  <si>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</si>
  <si>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</si>
  <si>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</si>
  <si>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</si>
  <si>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</si>
  <si>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</si>
  <si>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</si>
  <si>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</si>
  <si>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</si>
  <si>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</si>
  <si>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</si>
  <si>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</si>
  <si>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</si>
  <si>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</si>
  <si>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</si>
  <si>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</si>
  <si>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</si>
  <si>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</si>
  <si>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</si>
  <si>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</si>
  <si>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</si>
  <si>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</si>
  <si>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</si>
  <si>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</si>
  <si>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</si>
  <si>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</si>
  <si>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</si>
  <si>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</si>
  <si>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</si>
  <si>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</si>
  <si>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</si>
  <si>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</si>
  <si>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</si>
  <si>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</si>
  <si>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</si>
  <si>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</si>
  <si>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</si>
  <si>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</si>
  <si>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</si>
  <si>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</si>
  <si>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</si>
  <si>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</si>
  <si>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</si>
  <si>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</si>
  <si>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</si>
  <si>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</si>
  <si>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</si>
  <si>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</si>
  <si>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</si>
  <si>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</si>
  <si>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</si>
  <si>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</si>
  <si>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</si>
  <si>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</si>
  <si>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</si>
  <si>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</si>
  <si>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</si>
  <si>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</si>
  <si>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</si>
  <si>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</si>
  <si>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</si>
  <si>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</si>
  <si>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</si>
  <si>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</si>
  <si>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</si>
  <si>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</si>
  <si>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</si>
  <si>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</si>
  <si>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</si>
  <si>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</si>
  <si>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</si>
  <si>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</si>
  <si>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</si>
  <si>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</si>
  <si>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</si>
  <si>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</si>
  <si>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</si>
  <si>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</si>
  <si>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</si>
  <si>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</si>
  <si>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</si>
  <si>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</si>
  <si>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</si>
  <si>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</si>
  <si>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</si>
  <si>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</si>
  <si>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</si>
  <si>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</si>
  <si>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</si>
  <si>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</si>
  <si>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</si>
  <si>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</si>
  <si>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</si>
  <si>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</si>
  <si>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</si>
  <si>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</si>
  <si>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</si>
  <si>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</si>
  <si>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</si>
  <si>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</si>
  <si>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</si>
  <si>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</si>
  <si>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</si>
  <si>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</si>
  <si>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</si>
  <si>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</si>
  <si>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</si>
  <si>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</si>
  <si>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</si>
  <si>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</si>
  <si>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</si>
  <si>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</si>
  <si>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</si>
  <si>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</si>
  <si>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</si>
  <si>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</si>
  <si>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</si>
  <si>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</si>
  <si>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</si>
  <si>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</si>
  <si>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</si>
  <si>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</si>
  <si>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</si>
  <si>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</si>
  <si>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</si>
  <si>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</si>
  <si>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</si>
  <si>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</si>
  <si>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</si>
  <si>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</si>
  <si>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</si>
  <si>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</si>
  <si>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</si>
  <si>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</si>
  <si>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</si>
  <si>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</si>
  <si>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</si>
  <si>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</si>
  <si>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</si>
  <si>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</si>
  <si>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</si>
  <si>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</si>
  <si>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</si>
  <si>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</si>
  <si>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</si>
  <si>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</si>
  <si>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</si>
  <si>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</si>
  <si>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</si>
  <si>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</si>
  <si>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</si>
  <si>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</si>
  <si>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</si>
  <si>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</si>
  <si>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</si>
  <si>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</si>
  <si>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</si>
  <si>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</si>
  <si>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</si>
  <si>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</si>
  <si>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</si>
  <si>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</si>
  <si>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</si>
  <si>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</si>
  <si>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</si>
  <si>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</si>
  <si>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</si>
  <si>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</si>
  <si>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</si>
  <si>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</si>
  <si>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</si>
  <si>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</si>
  <si>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</si>
  <si>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</si>
  <si>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</si>
  <si>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</si>
  <si>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</si>
  <si>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</si>
  <si>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</si>
  <si>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</si>
  <si>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</si>
  <si>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</si>
  <si>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</si>
  <si>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</si>
  <si>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</si>
  <si>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</si>
  <si>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</si>
  <si>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</si>
  <si>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</si>
  <si>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</si>
  <si>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</si>
  <si>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</si>
  <si>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</si>
  <si>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</si>
  <si>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</si>
  <si>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</si>
  <si>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</si>
  <si>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</si>
  <si>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</si>
  <si>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</si>
  <si>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</si>
  <si>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</si>
  <si>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</si>
  <si>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</si>
  <si>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</si>
  <si>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</si>
  <si>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</si>
  <si>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</si>
  <si>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</si>
  <si>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</si>
  <si>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</si>
  <si>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</si>
  <si>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</si>
  <si>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</si>
  <si>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</si>
  <si>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</si>
  <si>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</si>
  <si>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</si>
  <si>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</si>
  <si>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</si>
  <si>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</si>
  <si>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</si>
  <si>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</si>
  <si>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</si>
  <si>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</si>
  <si>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</si>
  <si>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</si>
  <si>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</si>
  <si>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</si>
  <si>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</si>
  <si>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</si>
  <si>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</si>
  <si>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</si>
  <si>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</si>
  <si>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</si>
  <si>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</si>
  <si>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</si>
  <si>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</si>
  <si>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</si>
  <si>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</si>
  <si>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</si>
  <si>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</si>
  <si>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</si>
  <si>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</si>
  <si>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</si>
  <si>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</si>
  <si>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</si>
  <si>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</si>
  <si>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</si>
  <si>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</si>
  <si>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</si>
  <si>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</si>
  <si>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</si>
  <si>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</si>
  <si>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</si>
  <si>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</si>
  <si>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</si>
  <si>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</si>
  <si>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</si>
  <si>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</si>
  <si>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</si>
  <si>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</si>
  <si>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</si>
  <si>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</si>
  <si>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</si>
  <si>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</si>
  <si>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</si>
  <si>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</si>
  <si>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</si>
  <si>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</si>
  <si>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</si>
  <si>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</si>
  <si>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</si>
  <si>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</si>
  <si>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</si>
  <si>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</si>
  <si>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</si>
  <si>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</si>
  <si>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</si>
  <si>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</si>
  <si>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</si>
  <si>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</si>
  <si>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</si>
  <si>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</si>
  <si>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</si>
  <si>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</si>
  <si>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</si>
  <si>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</si>
  <si>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</si>
  <si>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</si>
  <si>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</si>
  <si>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</si>
  <si>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</si>
  <si>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</si>
  <si>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</si>
  <si>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</si>
  <si>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</si>
  <si>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</si>
  <si>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</si>
  <si>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</si>
  <si>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</si>
  <si>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</si>
  <si>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</si>
  <si>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</si>
  <si>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</si>
  <si>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</si>
  <si>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</si>
  <si>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</si>
  <si>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</si>
  <si>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</si>
  <si>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</si>
  <si>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</si>
  <si>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</si>
  <si>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</si>
  <si>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</si>
  <si>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</si>
  <si>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</si>
  <si>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</si>
  <si>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</si>
  <si>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</si>
  <si>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</si>
  <si>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</si>
  <si>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</si>
  <si>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</si>
  <si>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</si>
  <si>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</si>
  <si>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</si>
  <si>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</si>
  <si>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</si>
  <si>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</si>
  <si>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</si>
  <si>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</si>
  <si>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</si>
  <si>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</si>
  <si>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</si>
  <si>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</si>
  <si>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</si>
  <si>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</si>
  <si>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</si>
  <si>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</si>
  <si>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</si>
  <si>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</si>
  <si>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</si>
  <si>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</si>
  <si>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</si>
  <si>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</si>
  <si>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</si>
  <si>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</si>
  <si>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</si>
  <si>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</si>
  <si>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</si>
  <si>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</si>
  <si>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</si>
  <si>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</si>
  <si>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</si>
  <si>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</si>
  <si>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</si>
  <si>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</si>
  <si>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</si>
  <si>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</si>
  <si>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</si>
  <si>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</si>
  <si>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</si>
  <si>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</si>
  <si>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</si>
  <si>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</si>
  <si>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</si>
  <si>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</si>
  <si>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</si>
  <si>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</si>
  <si>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</si>
  <si>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</si>
  <si>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</si>
  <si>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</si>
  <si>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</si>
  <si>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</si>
  <si>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</si>
  <si>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</si>
  <si>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</si>
  <si>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</si>
  <si>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</si>
  <si>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</si>
  <si>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</si>
  <si>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</si>
  <si>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</si>
  <si>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</si>
  <si>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</si>
  <si>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</si>
  <si>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</si>
  <si>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</si>
  <si>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</si>
  <si>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</si>
  <si>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</si>
  <si>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</si>
  <si>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</si>
  <si>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</si>
  <si>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</si>
  <si>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</si>
  <si>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</si>
  <si>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</si>
  <si>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</si>
  <si>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</si>
  <si>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</si>
  <si>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</si>
  <si>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</si>
  <si>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</si>
  <si>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</si>
  <si>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</si>
  <si>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</si>
  <si>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</si>
  <si>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</si>
  <si>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</si>
  <si>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</si>
  <si>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</si>
  <si>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</si>
  <si>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</si>
  <si>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</si>
  <si>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</si>
  <si>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</si>
  <si>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</si>
  <si>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</si>
  <si>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</si>
  <si>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</si>
  <si>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</si>
  <si>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</si>
  <si>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</si>
  <si>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</si>
  <si>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</si>
  <si>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</si>
  <si>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</si>
  <si>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</si>
  <si>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</si>
  <si>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</si>
  <si>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</si>
  <si>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</si>
  <si>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</si>
  <si>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</si>
  <si>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</si>
  <si>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</si>
  <si>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</si>
  <si>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</si>
  <si>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</si>
  <si>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</si>
  <si>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</si>
  <si>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</si>
  <si>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</si>
  <si>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</si>
  <si>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</si>
  <si>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</si>
  <si>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</si>
  <si>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</si>
  <si>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</si>
  <si>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</si>
  <si>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</si>
  <si>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</si>
  <si>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</si>
  <si>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</si>
  <si>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</si>
  <si>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</si>
  <si>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</si>
  <si>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</si>
  <si>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</si>
  <si>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</si>
  <si>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</si>
  <si>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</si>
  <si>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</si>
  <si>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</si>
  <si>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</si>
  <si>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</si>
  <si>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</si>
  <si>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</si>
  <si>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</si>
  <si>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</si>
  <si>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</si>
  <si>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</si>
  <si>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</si>
  <si>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</si>
  <si>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</si>
  <si>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</si>
  <si>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</si>
  <si>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</si>
  <si>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</si>
  <si>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</si>
  <si>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</si>
  <si>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</si>
  <si>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</si>
  <si>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</si>
  <si>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</si>
  <si>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</si>
  <si>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</si>
  <si>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</si>
  <si>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</si>
  <si>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</si>
  <si>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</si>
  <si>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</si>
  <si>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</si>
  <si>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</si>
  <si>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</si>
  <si>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</si>
  <si>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</si>
  <si>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</si>
  <si>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</si>
  <si>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</si>
  <si>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</si>
  <si>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</si>
  <si>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</si>
  <si>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</si>
  <si>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</si>
  <si>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</si>
  <si>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</si>
  <si>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</si>
  <si>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</si>
  <si>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</si>
  <si>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</si>
  <si>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</si>
  <si>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</si>
  <si>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</si>
  <si>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</si>
  <si>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</si>
  <si>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</si>
  <si>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</si>
  <si>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</si>
  <si>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</si>
  <si>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</si>
  <si>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</si>
  <si>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</si>
  <si>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</si>
  <si>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</si>
  <si>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</si>
  <si>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</si>
  <si>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</si>
  <si>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</si>
  <si>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</si>
  <si>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</si>
  <si>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</si>
  <si>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</si>
  <si>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</si>
  <si>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</si>
  <si>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</si>
  <si>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</si>
  <si>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</si>
  <si>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</si>
  <si>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</si>
  <si>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</si>
  <si>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</si>
  <si>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</si>
  <si>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</si>
  <si>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</si>
  <si>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</si>
  <si>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</si>
  <si>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</si>
  <si>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</si>
  <si>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</si>
  <si>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</si>
  <si>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</si>
  <si>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</si>
  <si>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</si>
  <si>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</si>
  <si>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</si>
  <si>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</si>
  <si>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</si>
  <si>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</si>
  <si>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</si>
  <si>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</si>
  <si>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</si>
  <si>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</si>
  <si>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</si>
  <si>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</si>
  <si>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</si>
  <si>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</si>
  <si>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</si>
  <si>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</si>
  <si>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</si>
  <si>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</si>
  <si>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</si>
  <si>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</si>
  <si>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</si>
  <si>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</si>
  <si>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</si>
  <si>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</si>
  <si>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</si>
  <si>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</si>
  <si>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</si>
  <si>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</si>
  <si>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</si>
  <si>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</si>
  <si>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</si>
  <si>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</si>
  <si>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</si>
  <si>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</si>
  <si>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</si>
  <si>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</si>
  <si>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</si>
  <si>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</si>
  <si>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</si>
  <si>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</si>
  <si>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</si>
  <si>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</si>
  <si>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</si>
  <si>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</si>
  <si>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</si>
  <si>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</si>
  <si>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</si>
  <si>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</si>
  <si>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</si>
  <si>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</si>
  <si>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</si>
  <si>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</si>
  <si>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</si>
  <si>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</si>
  <si>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</si>
  <si>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</si>
  <si>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</si>
  <si>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</si>
  <si>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</si>
  <si>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</si>
  <si>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</si>
  <si>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</si>
  <si>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</si>
  <si>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</si>
  <si>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</si>
  <si>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</si>
  <si>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</si>
  <si>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</si>
  <si>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</si>
  <si>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</si>
  <si>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</si>
  <si>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</si>
  <si>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</si>
  <si>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</si>
  <si>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</si>
  <si>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</si>
  <si>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</si>
  <si>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</si>
  <si>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</si>
  <si>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</si>
  <si>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</si>
  <si>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</si>
  <si>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</si>
  <si>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</si>
  <si>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</si>
  <si>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</si>
  <si>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</si>
  <si>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</si>
  <si>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</si>
  <si>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</si>
  <si>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</si>
  <si>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</si>
  <si>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</si>
  <si>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</si>
  <si>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</si>
  <si>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</si>
  <si>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</si>
  <si>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</si>
  <si>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</si>
  <si>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</si>
  <si>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</si>
  <si>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</si>
  <si>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</si>
  <si>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</si>
  <si>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</si>
  <si>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</si>
  <si>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</si>
  <si>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</si>
  <si>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</si>
  <si>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</si>
  <si>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</si>
  <si>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</si>
  <si>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</si>
  <si>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</si>
  <si>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</si>
  <si>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</si>
  <si>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</si>
  <si>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</si>
  <si>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</si>
  <si>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</si>
  <si>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</si>
  <si>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</si>
  <si>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</si>
  <si>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</si>
  <si>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</si>
  <si>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</si>
  <si>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</si>
  <si>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</si>
  <si>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</si>
  <si>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</si>
  <si>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</si>
  <si>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</si>
  <si>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</si>
  <si>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</si>
  <si>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</si>
  <si>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</si>
  <si>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</si>
  <si>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</si>
  <si>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</si>
  <si>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</si>
  <si>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</si>
  <si>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</si>
  <si>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</si>
  <si>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</si>
  <si>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</si>
  <si>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</si>
  <si>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</si>
  <si>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</si>
  <si>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</si>
  <si>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</si>
  <si>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</si>
  <si>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</si>
  <si>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</si>
  <si>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</si>
  <si>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</si>
  <si>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</si>
  <si>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</si>
  <si>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</si>
  <si>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</si>
  <si>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</si>
  <si>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</si>
  <si>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</si>
  <si>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</si>
  <si>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</si>
  <si>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</si>
  <si>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</si>
  <si>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</si>
  <si>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</si>
  <si>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</si>
  <si>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</si>
  <si>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</si>
  <si>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</si>
  <si>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</si>
  <si>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</si>
  <si>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</si>
  <si>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</si>
  <si>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</si>
  <si>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</si>
  <si>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</si>
  <si>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</si>
  <si>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</si>
  <si>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</si>
  <si>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</si>
  <si>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</si>
  <si>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</si>
  <si>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</si>
  <si>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</si>
  <si>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</si>
  <si>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</si>
  <si>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</si>
  <si>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</si>
  <si>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</si>
  <si>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</si>
  <si>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</si>
  <si>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</si>
  <si>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</si>
  <si>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</si>
  <si>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</si>
  <si>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</si>
  <si>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</si>
  <si>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</si>
  <si>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</si>
  <si>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</si>
  <si>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</si>
  <si>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</si>
  <si>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</si>
  <si>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</si>
  <si>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</si>
  <si>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</si>
  <si>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</si>
  <si>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</si>
  <si>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</si>
  <si>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</si>
  <si>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</si>
  <si>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</si>
  <si>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</si>
  <si>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</si>
  <si>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</si>
  <si>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</si>
  <si>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</si>
  <si>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</si>
  <si>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</si>
  <si>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</si>
  <si>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</si>
  <si>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</si>
  <si>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</si>
  <si>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</si>
  <si>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</si>
  <si>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</si>
  <si>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</si>
  <si>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</si>
  <si>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</si>
  <si>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</si>
  <si>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</si>
  <si>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</si>
  <si>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</si>
  <si>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</si>
  <si>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</si>
  <si>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</si>
  <si>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</si>
  <si>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</si>
  <si>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</si>
  <si>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</si>
  <si>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</si>
  <si>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</si>
  <si>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</si>
  <si>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</si>
  <si>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</si>
  <si>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</si>
  <si>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</si>
  <si>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</si>
  <si>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</si>
  <si>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</si>
  <si>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</si>
  <si>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</si>
  <si>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</si>
  <si>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</si>
  <si>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</si>
  <si>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</si>
  <si>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</si>
  <si>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</si>
  <si>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</si>
  <si>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</si>
  <si>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</si>
  <si>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</si>
  <si>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</si>
  <si>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</si>
  <si>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</si>
  <si>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</si>
  <si>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</si>
  <si>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</si>
  <si>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</si>
  <si>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</si>
  <si>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</si>
  <si>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</si>
  <si>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</si>
  <si>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</si>
  <si>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</si>
  <si>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</si>
  <si>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</si>
  <si>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</si>
  <si>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</si>
  <si>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</si>
  <si>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</si>
  <si>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</si>
  <si>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</si>
  <si>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</si>
  <si>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</si>
  <si>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</si>
  <si>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</si>
  <si>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</si>
  <si>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</si>
  <si>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</si>
  <si>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</si>
  <si>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</si>
  <si>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</si>
  <si>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</si>
  <si>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</si>
  <si>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</si>
  <si>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</si>
  <si>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</si>
  <si>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</si>
  <si>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</si>
  <si>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</si>
  <si>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</si>
  <si>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</si>
  <si>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</si>
  <si>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</si>
  <si>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</si>
  <si>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</si>
  <si>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</si>
  <si>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</si>
  <si>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</si>
  <si>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</si>
  <si>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</si>
  <si>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</si>
  <si>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</si>
  <si>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</si>
  <si>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</si>
  <si>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</si>
  <si>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</si>
  <si>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</si>
  <si>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</si>
  <si>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</si>
  <si>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</si>
  <si>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</si>
  <si>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</si>
  <si>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</si>
  <si>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</si>
  <si>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</si>
  <si>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</si>
  <si>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</si>
  <si>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</si>
  <si>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</si>
  <si>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</si>
  <si>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</si>
  <si>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</si>
  <si>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</si>
  <si>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</si>
  <si>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</si>
  <si>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</si>
  <si>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</si>
  <si>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</si>
  <si>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</si>
  <si>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</si>
  <si>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</si>
  <si>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</si>
  <si>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</si>
  <si>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</si>
  <si>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</si>
  <si>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</si>
  <si>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</si>
  <si>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</si>
  <si>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</si>
  <si>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</si>
  <si>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</si>
  <si>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</si>
  <si>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</si>
  <si>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</si>
  <si>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</si>
  <si>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</si>
  <si>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</si>
  <si>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</si>
  <si>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</si>
  <si>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</si>
  <si>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</si>
  <si>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</si>
  <si>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</si>
  <si>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</si>
  <si>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</si>
  <si>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</si>
  <si>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</si>
  <si>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</si>
  <si>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</si>
  <si>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</si>
  <si>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</si>
  <si>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</si>
  <si>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</si>
  <si>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</si>
  <si>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</si>
  <si>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</si>
  <si>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</si>
  <si>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</si>
  <si>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</si>
  <si>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</si>
  <si>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</si>
  <si>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</si>
  <si>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</si>
  <si>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</si>
  <si>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</si>
  <si>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</si>
  <si>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</si>
  <si>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</si>
  <si>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</si>
  <si>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</si>
  <si>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</si>
  <si>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</si>
  <si>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</si>
  <si>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</si>
  <si>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</si>
  <si>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</si>
  <si>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</si>
  <si>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</si>
  <si>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</si>
  <si>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</si>
  <si>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</si>
  <si>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</si>
  <si>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</si>
  <si>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</si>
  <si>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</si>
  <si>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</si>
  <si>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</si>
  <si>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</si>
  <si>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</si>
  <si>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</si>
  <si>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</si>
  <si>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</si>
  <si>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</si>
  <si>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</si>
  <si>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</si>
  <si>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</si>
  <si>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</si>
  <si>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</si>
  <si>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</si>
  <si>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</si>
  <si>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</si>
  <si>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</si>
  <si>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</si>
  <si>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</si>
  <si>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</si>
  <si>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</si>
  <si>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</si>
  <si>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</si>
  <si>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</si>
  <si>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</si>
  <si>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</si>
  <si>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</si>
  <si>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</si>
  <si>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</si>
  <si>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</si>
  <si>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</si>
  <si>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</si>
  <si>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</si>
  <si>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</si>
  <si>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</si>
  <si>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</si>
  <si>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</si>
  <si>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</si>
  <si>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</si>
  <si>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</si>
  <si>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</si>
  <si>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</si>
  <si>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</si>
  <si>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</si>
  <si>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</si>
  <si>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</si>
  <si>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</si>
  <si>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</si>
  <si>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</si>
  <si>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</si>
  <si>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</si>
  <si>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</si>
  <si>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</si>
  <si>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</si>
  <si>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</si>
  <si>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</si>
  <si>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</si>
  <si>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</si>
  <si>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</si>
  <si>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</si>
  <si>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</si>
  <si>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</si>
  <si>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</si>
  <si>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</si>
  <si>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</si>
  <si>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</si>
  <si>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</si>
  <si>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</si>
  <si>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</si>
  <si>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</si>
  <si>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</si>
  <si>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</si>
  <si>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</si>
  <si>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</si>
  <si>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</si>
  <si>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</si>
  <si>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</si>
  <si>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</si>
  <si>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</si>
  <si>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</si>
  <si>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</si>
  <si>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</si>
  <si>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</si>
  <si>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</si>
  <si>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</si>
  <si>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</si>
  <si>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</si>
  <si>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</si>
  <si>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</si>
  <si>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</si>
  <si>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</si>
  <si>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</si>
  <si>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</si>
  <si>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</si>
  <si>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</si>
  <si>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</si>
  <si>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</si>
  <si>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</si>
  <si>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</si>
  <si>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</si>
  <si>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</si>
  <si>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</si>
  <si>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</si>
  <si>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</si>
  <si>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</si>
  <si>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</si>
  <si>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</si>
  <si>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</si>
  <si>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</si>
  <si>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</si>
  <si>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</si>
  <si>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</si>
  <si>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</si>
  <si>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</si>
  <si>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</si>
  <si>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</si>
  <si>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</si>
  <si>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</si>
  <si>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</si>
  <si>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</si>
  <si>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</si>
  <si>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</si>
  <si>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</si>
  <si>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</si>
  <si>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</si>
  <si>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</si>
  <si>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</si>
  <si>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</si>
  <si>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</si>
  <si>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</si>
  <si>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</si>
  <si>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</si>
  <si>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</si>
  <si>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</si>
  <si>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</si>
  <si>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</si>
  <si>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</si>
  <si>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</si>
  <si>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</si>
  <si>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</si>
  <si>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</si>
  <si>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</si>
  <si>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</si>
  <si>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</si>
  <si>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</si>
  <si>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</si>
  <si>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</si>
  <si>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</si>
  <si>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</si>
  <si>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</si>
  <si>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</si>
  <si>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</si>
  <si>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</si>
  <si>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</si>
  <si>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</si>
  <si>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</si>
  <si>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</si>
  <si>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</si>
  <si>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</si>
  <si>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</si>
  <si>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</si>
  <si>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</si>
  <si>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</si>
  <si>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</si>
  <si>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</si>
  <si>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</si>
  <si>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</si>
  <si>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</si>
  <si>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</si>
  <si>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</si>
  <si>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</si>
  <si>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</si>
  <si>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</si>
  <si>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</si>
  <si>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</si>
  <si>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</si>
  <si>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</si>
  <si>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</si>
  <si>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</si>
  <si>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</si>
  <si>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</si>
  <si>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</si>
  <si>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</si>
  <si>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</si>
  <si>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</si>
  <si>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</si>
  <si>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</si>
  <si>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</si>
  <si>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</si>
  <si>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</si>
  <si>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</si>
  <si>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</si>
  <si>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</si>
  <si>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</si>
  <si>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</si>
  <si>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</si>
  <si>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</si>
  <si>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</si>
  <si>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</si>
  <si>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</si>
  <si>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</si>
  <si>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</si>
  <si>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</si>
  <si>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</si>
  <si>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</si>
  <si>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</si>
  <si>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</si>
  <si>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</si>
  <si>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</si>
  <si>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</si>
  <si>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</si>
  <si>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</si>
  <si>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</si>
  <si>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</si>
  <si>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</si>
  <si>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</si>
  <si>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</si>
  <si>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</si>
  <si>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</si>
  <si>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</si>
  <si>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</si>
  <si>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</si>
  <si>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</si>
  <si>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</si>
  <si>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</si>
  <si>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</si>
  <si>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</si>
  <si>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</si>
  <si>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</si>
  <si>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</si>
  <si>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</si>
  <si>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</si>
  <si>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</si>
  <si>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</si>
  <si>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</si>
  <si>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</si>
  <si>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</si>
  <si>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</si>
  <si>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</si>
  <si>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</si>
  <si>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</si>
  <si>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</si>
  <si>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</si>
  <si>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</si>
  <si>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</si>
  <si>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</si>
  <si>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</si>
  <si>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</si>
  <si>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</si>
  <si>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</si>
  <si>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</si>
  <si>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</si>
  <si>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</si>
  <si>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</si>
  <si>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</si>
  <si>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</si>
  <si>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</si>
  <si>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</si>
  <si>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</si>
  <si>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</si>
  <si>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</si>
  <si>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</si>
  <si>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</si>
  <si>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</si>
  <si>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</si>
  <si>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</si>
  <si>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</si>
  <si>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</si>
  <si>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</si>
  <si>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</si>
  <si>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</si>
  <si>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</si>
  <si>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</si>
  <si>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</si>
  <si>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</si>
  <si>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</si>
  <si>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</si>
  <si>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</si>
  <si>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</si>
  <si>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</si>
  <si>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</si>
  <si>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</si>
  <si>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</si>
  <si>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</si>
  <si>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</si>
  <si>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</si>
  <si>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</si>
  <si>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</si>
  <si>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</si>
  <si>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</si>
  <si>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</si>
  <si>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</si>
  <si>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</si>
  <si>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</si>
  <si>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</si>
  <si>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</si>
  <si>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</si>
  <si>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</si>
  <si>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</si>
  <si>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</si>
  <si>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</si>
  <si>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</si>
  <si>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</si>
  <si>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</si>
  <si>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</si>
  <si>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</si>
  <si>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</si>
  <si>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</si>
  <si>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</si>
  <si>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</si>
  <si>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</si>
  <si>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</si>
  <si>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</si>
  <si>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</si>
  <si>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</si>
  <si>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</si>
  <si>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</si>
  <si>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</si>
  <si>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</si>
  <si>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</si>
  <si>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</si>
  <si>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</si>
  <si>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</si>
  <si>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</si>
  <si>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</si>
  <si>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</si>
  <si>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</si>
  <si>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</si>
  <si>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</si>
  <si>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</si>
  <si>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</si>
  <si>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</si>
  <si>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</si>
  <si>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</si>
  <si>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</si>
  <si>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</si>
  <si>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</si>
  <si>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</si>
  <si>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</si>
  <si>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</si>
  <si>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</si>
  <si>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</si>
  <si>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</si>
  <si>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</si>
  <si>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</si>
  <si>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</si>
  <si>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</si>
  <si>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</si>
  <si>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</si>
  <si>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</si>
  <si>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</si>
  <si>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</si>
  <si>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</si>
  <si>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</si>
  <si>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</si>
  <si>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</si>
  <si>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</si>
  <si>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</si>
  <si>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</si>
  <si>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</si>
  <si>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</si>
  <si>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</si>
  <si>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</si>
  <si>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</si>
  <si>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</si>
  <si>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</si>
  <si>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</si>
  <si>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</si>
  <si>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</si>
  <si>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</si>
  <si>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</si>
  <si>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</si>
  <si>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</si>
  <si>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</si>
  <si>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</si>
  <si>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</si>
  <si>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</si>
  <si>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</si>
  <si>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</si>
  <si>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</si>
  <si>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</si>
  <si>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</si>
  <si>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</si>
  <si>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</si>
  <si>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</si>
  <si>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</si>
  <si>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</si>
  <si>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</si>
  <si>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</si>
  <si>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</si>
  <si>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</si>
  <si>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</si>
  <si>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</si>
  <si>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</si>
  <si>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</si>
  <si>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</si>
  <si>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</si>
  <si>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</si>
  <si>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</si>
  <si>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</si>
  <si>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</si>
  <si>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</si>
  <si>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</si>
  <si>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</si>
  <si>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</si>
  <si>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</si>
  <si>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</si>
  <si>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</si>
  <si>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</si>
  <si>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</si>
  <si>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</si>
  <si>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</si>
  <si>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</si>
  <si>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</si>
  <si>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</si>
  <si>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</si>
  <si>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</si>
  <si>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</si>
  <si>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</si>
  <si>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</si>
  <si>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</si>
  <si>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</si>
  <si>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</si>
  <si>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</si>
  <si>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</si>
  <si>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</si>
  <si>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</si>
  <si>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</si>
  <si>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</si>
  <si>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</si>
  <si>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</si>
  <si>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</si>
  <si>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</si>
  <si>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</si>
  <si>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</si>
  <si>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</si>
  <si>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</si>
  <si>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</si>
  <si>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</si>
  <si>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</si>
  <si>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</si>
  <si>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</si>
  <si>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</si>
  <si>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</si>
  <si>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</si>
  <si>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</si>
  <si>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</si>
  <si>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</si>
  <si>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</si>
  <si>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</si>
  <si>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</si>
  <si>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</si>
  <si>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</si>
  <si>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</si>
  <si>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</si>
  <si>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</si>
  <si>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</si>
  <si>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</si>
  <si>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</si>
  <si>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</si>
  <si>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</si>
  <si>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</si>
  <si>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</si>
  <si>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</si>
  <si>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</si>
  <si>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</si>
  <si>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</si>
  <si>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</si>
  <si>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</si>
  <si>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</si>
  <si>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</si>
  <si>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</si>
  <si>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</si>
  <si>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</si>
  <si>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</si>
  <si>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</si>
  <si>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</si>
  <si>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</si>
  <si>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</si>
  <si>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</si>
  <si>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</si>
  <si>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</si>
  <si>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</si>
  <si>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</si>
  <si>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</si>
  <si>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</si>
  <si>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</si>
  <si>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</si>
  <si>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</si>
  <si>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</si>
  <si>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</si>
  <si>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</si>
  <si>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</si>
  <si>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</si>
  <si>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</si>
  <si>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</si>
  <si>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</si>
  <si>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</si>
  <si>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</si>
  <si>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</si>
  <si>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</si>
  <si>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</si>
  <si>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</si>
  <si>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</si>
  <si>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</si>
  <si>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</si>
  <si>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</si>
  <si>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</si>
  <si>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</si>
  <si>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</si>
  <si>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</si>
  <si>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</si>
  <si>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</si>
  <si>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</si>
  <si>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</si>
  <si>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</si>
  <si>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</si>
  <si>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</si>
  <si>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</si>
  <si>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</si>
  <si>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</si>
  <si>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</si>
  <si>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</si>
  <si>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</si>
  <si>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</si>
  <si>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</si>
  <si>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</si>
  <si>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</si>
  <si>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</si>
  <si>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</si>
  <si>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</si>
  <si>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</si>
  <si>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</si>
  <si>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</si>
  <si>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</si>
  <si>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</si>
  <si>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</si>
  <si>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</si>
  <si>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</si>
  <si>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</si>
  <si>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</si>
  <si>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</si>
  <si>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</si>
  <si>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</si>
  <si>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</si>
  <si>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</si>
  <si>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</si>
  <si>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</si>
  <si>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</si>
  <si>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</si>
  <si>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</si>
  <si>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</si>
  <si>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</si>
  <si>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</si>
  <si>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</si>
  <si>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</si>
  <si>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</si>
  <si>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</si>
  <si>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</si>
  <si>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</si>
  <si>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</si>
  <si>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</si>
  <si>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</si>
  <si>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</si>
  <si>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</si>
  <si>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</si>
  <si>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</si>
  <si>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</si>
  <si>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</si>
  <si>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</si>
  <si>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</si>
  <si>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</si>
  <si>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</si>
  <si>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</si>
  <si>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</si>
  <si>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</si>
  <si>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</si>
  <si>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</si>
  <si>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</si>
  <si>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</si>
  <si>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</si>
  <si>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</si>
  <si>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</si>
  <si>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</si>
  <si>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</si>
  <si>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</si>
  <si>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</si>
  <si>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</si>
  <si>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</si>
  <si>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</si>
  <si>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</si>
  <si>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</si>
  <si>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</si>
  <si>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</si>
  <si>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</si>
  <si>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</si>
  <si>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</si>
  <si>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</si>
  <si>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</si>
  <si>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</si>
  <si>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</si>
  <si>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</si>
  <si>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</si>
  <si>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</si>
  <si>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</si>
  <si>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</si>
  <si>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</si>
  <si>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</si>
  <si>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</si>
  <si>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</si>
  <si>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</si>
  <si>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</si>
  <si>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</si>
  <si>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</si>
  <si>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</si>
  <si>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</si>
  <si>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</si>
  <si>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</si>
  <si>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</si>
  <si>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</si>
  <si>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</si>
  <si>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</si>
  <si>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</si>
  <si>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</si>
  <si>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</si>
  <si>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</si>
  <si>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</si>
  <si>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</si>
  <si>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</si>
  <si>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</si>
  <si>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</si>
  <si>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</si>
  <si>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</si>
  <si>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</si>
  <si>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</si>
  <si>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</si>
  <si>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</si>
  <si>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</si>
  <si>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</si>
  <si>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</si>
  <si>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</si>
  <si>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</si>
  <si>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</si>
  <si>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</si>
  <si>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</si>
  <si>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</si>
  <si>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</si>
  <si>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</si>
  <si>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</si>
  <si>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</si>
  <si>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</si>
  <si>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</si>
  <si>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</si>
  <si>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</si>
  <si>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</si>
  <si>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</si>
  <si>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</si>
  <si>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</si>
  <si>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</si>
  <si>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</si>
  <si>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</si>
  <si>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</si>
  <si>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</si>
  <si>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</si>
  <si>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</si>
  <si>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</si>
  <si>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</si>
  <si>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</si>
  <si>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</si>
  <si>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</si>
  <si>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</si>
  <si>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</si>
  <si>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</si>
  <si>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</si>
  <si>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</si>
  <si>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</si>
  <si>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</si>
  <si>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</si>
  <si>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</si>
  <si>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</si>
  <si>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</si>
  <si>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</si>
  <si>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</si>
  <si>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</si>
  <si>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</si>
  <si>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</si>
  <si>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</si>
  <si>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</si>
  <si>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</si>
  <si>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</si>
  <si>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</si>
  <si>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</si>
  <si>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</si>
  <si>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</si>
  <si>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</si>
  <si>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</si>
  <si>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</si>
  <si>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</si>
  <si>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</si>
  <si>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</si>
  <si>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</si>
  <si>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</si>
  <si>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</si>
  <si>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</si>
  <si>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</si>
  <si>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</si>
  <si>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</si>
  <si>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</si>
  <si>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</si>
  <si>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</si>
  <si>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</si>
  <si>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</si>
  <si>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</si>
  <si>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</si>
  <si>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</si>
  <si>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</si>
  <si>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</si>
  <si>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</si>
  <si>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</si>
  <si>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</si>
  <si>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</si>
  <si>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</si>
  <si>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</si>
  <si>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</si>
  <si>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</si>
  <si>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</si>
  <si>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</si>
  <si>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</si>
  <si>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</si>
  <si>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</si>
  <si>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</si>
  <si>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</si>
  <si>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</si>
  <si>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</si>
  <si>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</si>
  <si>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</si>
  <si>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</si>
  <si>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</si>
  <si>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</si>
  <si>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</si>
  <si>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</si>
  <si>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</si>
  <si>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</si>
  <si>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</si>
  <si>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</si>
  <si>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</si>
  <si>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</si>
  <si>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</si>
  <si>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</si>
  <si>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</si>
  <si>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</si>
  <si>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</si>
  <si>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</si>
  <si>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</si>
  <si>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</si>
  <si>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</si>
  <si>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</si>
  <si>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</si>
  <si>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</si>
  <si>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</si>
  <si>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</si>
  <si>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</si>
  <si>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</si>
  <si>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</si>
  <si>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</si>
  <si>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</si>
  <si>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</si>
  <si>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</si>
  <si>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</si>
  <si>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</si>
  <si>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</si>
  <si>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</si>
  <si>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</si>
  <si>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</si>
  <si>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</si>
  <si>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</si>
  <si>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</si>
  <si>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</si>
  <si>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</si>
  <si>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</si>
  <si>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</si>
  <si>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</si>
  <si>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</si>
  <si>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</si>
  <si>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</si>
  <si>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</si>
  <si>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</si>
  <si>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</si>
  <si>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</si>
  <si>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</si>
  <si>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</si>
  <si>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</si>
  <si>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</si>
  <si>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</si>
  <si>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</si>
  <si>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</si>
  <si>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</si>
  <si>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</si>
  <si>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</si>
  <si>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</si>
  <si>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</si>
  <si>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</si>
  <si>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</si>
  <si>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</si>
  <si>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</si>
  <si>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</si>
  <si>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</si>
  <si>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</si>
  <si>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</si>
  <si>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</si>
  <si>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</si>
  <si>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</si>
  <si>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</si>
  <si>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</si>
  <si>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</si>
  <si>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</si>
  <si>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</si>
  <si>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</si>
  <si>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</si>
  <si>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</si>
  <si>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</si>
  <si>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</si>
  <si>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</si>
  <si>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</si>
  <si>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</si>
  <si>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</si>
  <si>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</si>
  <si>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</si>
  <si>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</si>
  <si>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</si>
  <si>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</si>
  <si>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</si>
  <si>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</si>
  <si>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</si>
  <si>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</si>
  <si>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</si>
  <si>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</si>
  <si>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</si>
  <si>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</si>
  <si>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</si>
  <si>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</si>
  <si>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</si>
  <si>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</si>
  <si>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</si>
  <si>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</si>
  <si>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</si>
  <si>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</si>
  <si>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</si>
  <si>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</si>
  <si>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</si>
  <si>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</si>
  <si>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</si>
  <si>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</si>
  <si>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</si>
  <si>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</si>
  <si>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</si>
  <si>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</si>
  <si>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</si>
  <si>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</si>
  <si>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</si>
  <si>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</si>
  <si>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</si>
  <si>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</si>
  <si>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</si>
  <si>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</si>
  <si>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</si>
  <si>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</si>
  <si>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</si>
  <si>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</si>
  <si>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</si>
  <si>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</si>
  <si>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</si>
  <si>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</si>
  <si>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</si>
  <si>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</si>
  <si>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</si>
  <si>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</si>
  <si>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</si>
  <si>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</si>
  <si>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</si>
  <si>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</si>
  <si>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</si>
  <si>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</si>
  <si>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</si>
  <si>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</si>
  <si>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</si>
  <si>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</si>
  <si>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</si>
  <si>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</si>
  <si>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</si>
  <si>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</si>
  <si>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</si>
  <si>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</si>
  <si>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</si>
  <si>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</si>
  <si>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</si>
  <si>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</si>
  <si>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</si>
  <si>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</si>
  <si>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</si>
  <si>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</si>
  <si>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</si>
  <si>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</si>
  <si>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</si>
  <si>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</si>
  <si>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</si>
  <si>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</si>
  <si>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</si>
  <si>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</si>
  <si>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</si>
  <si>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</si>
  <si>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</si>
  <si>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</si>
  <si>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</si>
  <si>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</si>
  <si>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</si>
  <si>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</si>
  <si>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</si>
  <si>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</si>
  <si>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</si>
  <si>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</si>
  <si>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</si>
  <si>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</si>
  <si>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</si>
  <si>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</si>
  <si>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</si>
  <si>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</si>
  <si>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</si>
  <si>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</si>
  <si>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</si>
  <si>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</si>
  <si>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</si>
  <si>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</si>
  <si>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</si>
  <si>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</si>
  <si>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</si>
  <si>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</si>
  <si>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</si>
  <si>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</si>
  <si>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</si>
  <si>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</si>
  <si>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</si>
  <si>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</si>
  <si>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</si>
  <si>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</si>
  <si>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</si>
  <si>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</si>
  <si>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</si>
  <si>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</si>
  <si>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</si>
  <si>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</si>
  <si>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</si>
  <si>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</si>
  <si>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</si>
  <si>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</si>
  <si>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</si>
  <si>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</si>
  <si>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</si>
  <si>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</si>
  <si>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</si>
  <si>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</si>
  <si>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</si>
  <si>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</si>
  <si>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</si>
  <si>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</si>
  <si>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</si>
  <si>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</si>
  <si>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</si>
  <si>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</si>
  <si>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</si>
  <si>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</si>
  <si>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</si>
  <si>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</si>
  <si>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</si>
  <si>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</si>
  <si>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</si>
  <si>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</si>
  <si>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</si>
  <si>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</si>
  <si>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</si>
  <si>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</si>
  <si>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</si>
  <si>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</si>
  <si>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</si>
  <si>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</si>
  <si>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</si>
  <si>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</si>
  <si>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</si>
  <si>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</si>
  <si>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</si>
  <si>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</si>
  <si>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</si>
  <si>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</si>
  <si>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</si>
  <si>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</si>
  <si>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</si>
  <si>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</si>
  <si>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</si>
  <si>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</si>
  <si>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</si>
  <si>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</si>
  <si>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</si>
  <si>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</si>
  <si>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</si>
  <si>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</si>
  <si>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</si>
  <si>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</si>
  <si>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</si>
  <si>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</si>
  <si>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</si>
  <si>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</si>
  <si>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</si>
  <si>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</si>
  <si>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</si>
  <si>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</si>
  <si>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</si>
  <si>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</si>
  <si>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</si>
  <si>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</si>
  <si>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</si>
  <si>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</si>
  <si>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</si>
  <si>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</si>
  <si>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</si>
  <si>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</si>
  <si>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</si>
  <si>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</si>
  <si>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</si>
  <si>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</si>
  <si>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</si>
  <si>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</si>
  <si>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</si>
  <si>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</si>
  <si>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</si>
  <si>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</si>
  <si>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</si>
  <si>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</si>
  <si>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</si>
  <si>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</si>
  <si>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</si>
  <si>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</si>
  <si>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</si>
  <si>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</si>
  <si>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</si>
  <si>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</si>
  <si>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</si>
  <si>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</si>
  <si>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</si>
  <si>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</si>
  <si>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</si>
  <si>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</si>
  <si>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</si>
  <si>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</si>
  <si>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</si>
  <si>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</si>
  <si>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</si>
  <si>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</si>
  <si>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</si>
  <si>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</si>
  <si>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</si>
  <si>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</si>
  <si>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</si>
  <si>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</si>
  <si>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</si>
  <si>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</si>
  <si>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</si>
  <si>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</si>
  <si>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</si>
  <si>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</si>
  <si>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</si>
  <si>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</si>
  <si>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</si>
  <si>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</si>
  <si>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</si>
  <si>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</si>
  <si>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</si>
  <si>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</si>
  <si>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</si>
  <si>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</si>
  <si>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</si>
  <si>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</si>
  <si>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</si>
  <si>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</si>
  <si>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</si>
  <si>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</si>
  <si>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</si>
  <si>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</si>
  <si>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</si>
  <si>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</si>
  <si>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</si>
  <si>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</si>
  <si>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</si>
  <si>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</si>
  <si>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</si>
  <si>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</si>
  <si>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</si>
  <si>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</si>
  <si>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</si>
  <si>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</si>
  <si>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</si>
  <si>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</si>
  <si>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</si>
  <si>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</si>
  <si>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</si>
  <si>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</si>
  <si>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</si>
  <si>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</si>
  <si>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</si>
  <si>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</si>
  <si>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</si>
  <si>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</si>
  <si>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</si>
  <si>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</si>
  <si>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</si>
  <si>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</si>
  <si>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</si>
  <si>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</si>
  <si>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</si>
  <si>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</si>
  <si>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</si>
  <si>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</si>
  <si>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</si>
  <si>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</si>
  <si>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</si>
  <si>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</si>
  <si>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</si>
  <si>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</si>
  <si>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</si>
  <si>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</si>
  <si>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</si>
  <si>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</si>
  <si>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</si>
  <si>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</si>
  <si>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</si>
  <si>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</si>
  <si>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</si>
  <si>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</si>
  <si>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</si>
  <si>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</si>
  <si>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</si>
  <si>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</si>
  <si>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</si>
  <si>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</si>
  <si>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</si>
  <si>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</si>
  <si>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</si>
  <si>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</si>
  <si>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</si>
  <si>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</si>
  <si>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</si>
  <si>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</si>
  <si>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</si>
  <si>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</si>
  <si>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</si>
  <si>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</si>
  <si>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</si>
  <si>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</si>
  <si>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</si>
  <si>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</si>
  <si>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</si>
  <si>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</si>
  <si>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</si>
  <si>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</si>
  <si>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</si>
  <si>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</si>
  <si>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</si>
  <si>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</si>
  <si>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</si>
  <si>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</si>
  <si>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</si>
  <si>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</si>
  <si>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</si>
  <si>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</si>
  <si>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</si>
  <si>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</si>
  <si>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</si>
  <si>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</si>
  <si>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</si>
  <si>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</si>
  <si>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</si>
  <si>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</si>
  <si>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</si>
  <si>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</si>
  <si>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</si>
  <si>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</si>
  <si>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</si>
  <si>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</si>
  <si>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</si>
  <si>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</si>
  <si>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</si>
  <si>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</si>
  <si>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</si>
  <si>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</si>
  <si>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</si>
  <si>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</si>
  <si>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</si>
  <si>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</si>
  <si>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</si>
  <si>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</si>
  <si>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</si>
  <si>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</si>
  <si>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</si>
  <si>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</si>
  <si>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</si>
  <si>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</si>
  <si>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</si>
  <si>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</si>
  <si>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</si>
  <si>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</si>
  <si>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</si>
  <si>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</si>
  <si>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</si>
  <si>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</si>
  <si>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</si>
  <si>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</si>
  <si>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</si>
  <si>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</si>
  <si>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</si>
  <si>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</si>
  <si>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</si>
  <si>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</si>
  <si>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</si>
  <si>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</si>
  <si>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</si>
  <si>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</si>
  <si>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</si>
  <si>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</si>
  <si>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</si>
  <si>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</si>
  <si>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</si>
  <si>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</si>
  <si>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</si>
  <si>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</si>
  <si>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</si>
  <si>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</si>
  <si>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</si>
  <si>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</si>
  <si>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</si>
  <si>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</si>
  <si>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</si>
  <si>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</si>
  <si>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</si>
  <si>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</si>
  <si>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</si>
  <si>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</si>
  <si>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</si>
  <si>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</si>
  <si>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</si>
  <si>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</si>
  <si>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</si>
  <si>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</si>
  <si>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</si>
  <si>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</si>
  <si>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</si>
  <si>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</si>
  <si>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</si>
  <si>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</si>
  <si>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</si>
  <si>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</si>
  <si>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</si>
  <si>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</si>
  <si>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</si>
  <si>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</si>
  <si>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</si>
  <si>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</si>
  <si>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</si>
  <si>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</si>
  <si>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</si>
  <si>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</si>
  <si>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</si>
  <si>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</si>
  <si>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</si>
  <si>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</si>
  <si>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</si>
  <si>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</si>
  <si>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</si>
  <si>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</si>
  <si>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</si>
  <si>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</si>
  <si>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</si>
  <si>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</si>
  <si>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</si>
  <si>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</si>
  <si>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</si>
  <si>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</si>
  <si>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</si>
  <si>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</si>
  <si>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</si>
  <si>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</si>
  <si>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</si>
  <si>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</si>
  <si>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</si>
  <si>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</si>
  <si>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</si>
  <si>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</si>
  <si>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</si>
  <si>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</si>
  <si>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</si>
  <si>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</si>
  <si>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</si>
  <si>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</si>
  <si>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</si>
  <si>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</si>
  <si>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</si>
  <si>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</si>
  <si>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</si>
  <si>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</si>
  <si>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</si>
  <si>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</si>
  <si>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</si>
  <si>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</si>
  <si>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</si>
  <si>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</si>
  <si>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</si>
  <si>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</si>
  <si>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</si>
  <si>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</si>
  <si>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</si>
  <si>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</si>
  <si>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</si>
  <si>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</si>
  <si>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</si>
  <si>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</si>
  <si>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</si>
  <si>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</si>
  <si>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</si>
  <si>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</si>
  <si>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</si>
  <si>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</si>
  <si>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</si>
  <si>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</si>
  <si>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</si>
  <si>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</si>
  <si>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</si>
  <si>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</si>
  <si>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</si>
  <si>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</si>
  <si>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</si>
  <si>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</si>
  <si>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</si>
  <si>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</si>
  <si>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</si>
  <si>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</si>
  <si>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</si>
  <si>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</si>
  <si>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</si>
  <si>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</si>
  <si>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</si>
  <si>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</si>
  <si>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</si>
  <si>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</si>
  <si>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</si>
  <si>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</si>
  <si>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</si>
  <si>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</si>
  <si>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</si>
  <si>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</si>
  <si>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</si>
  <si>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</si>
  <si>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</si>
  <si>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</si>
  <si>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</si>
  <si>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</si>
  <si>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</si>
  <si>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</si>
  <si>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</si>
  <si>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</si>
  <si>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</si>
  <si>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</si>
  <si>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</si>
  <si>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</si>
  <si>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</si>
  <si>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</si>
  <si>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</si>
  <si>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</si>
  <si>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</si>
  <si>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</si>
  <si>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</si>
  <si>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</si>
  <si>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</si>
  <si>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</si>
  <si>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</si>
  <si>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</si>
  <si>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</si>
  <si>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</si>
  <si>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</si>
  <si>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</si>
  <si>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</si>
  <si>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</si>
  <si>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</si>
  <si>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</si>
  <si>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</si>
  <si>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</si>
  <si>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</si>
  <si>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</si>
  <si>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</si>
  <si>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</si>
  <si>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</si>
  <si>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</si>
  <si>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</si>
  <si>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</si>
  <si>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</si>
  <si>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</si>
  <si>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</si>
  <si>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</si>
  <si>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</si>
  <si>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</si>
  <si>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</si>
  <si>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</si>
  <si>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</si>
  <si>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</si>
  <si>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</si>
  <si>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</si>
  <si>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</si>
  <si>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</si>
  <si>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</si>
  <si>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</si>
  <si>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</si>
  <si>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</si>
  <si>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</si>
  <si>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</si>
  <si>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</si>
  <si>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</si>
  <si>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</si>
  <si>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</si>
  <si>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</si>
  <si>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</si>
  <si>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</si>
  <si>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</si>
  <si>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</si>
  <si>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</si>
  <si>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</si>
  <si>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</si>
  <si>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</si>
  <si>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</si>
  <si>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</si>
  <si>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</si>
  <si>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</si>
  <si>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</si>
  <si>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</si>
  <si>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</si>
  <si>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</si>
  <si>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</si>
  <si>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</si>
  <si>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</si>
  <si>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</si>
  <si>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</si>
  <si>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</si>
  <si>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</si>
  <si>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</si>
  <si>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</si>
  <si>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</si>
  <si>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</si>
  <si>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</si>
  <si>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</si>
  <si>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</si>
  <si>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</si>
  <si>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</si>
  <si>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</si>
  <si>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</si>
  <si>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</si>
  <si>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</si>
  <si>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</si>
  <si>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</si>
  <si>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</si>
  <si>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</si>
  <si>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</si>
  <si>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</si>
  <si>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</si>
  <si>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</si>
  <si>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</si>
  <si>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</si>
  <si>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</si>
  <si>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</si>
  <si>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</si>
  <si>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</si>
  <si>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</si>
  <si>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</si>
  <si>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</si>
  <si>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</si>
  <si>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</si>
  <si>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</si>
  <si>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</si>
  <si>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</si>
  <si>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</si>
  <si>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</si>
  <si>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</si>
  <si>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</si>
  <si>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</si>
  <si>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</si>
  <si>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</si>
  <si>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</si>
  <si>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</si>
  <si>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</si>
  <si>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</si>
  <si>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</si>
  <si>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</si>
  <si>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</si>
  <si>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</si>
  <si>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</si>
  <si>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</si>
  <si>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</si>
  <si>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</si>
  <si>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</si>
  <si>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</si>
  <si>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</si>
  <si>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</si>
  <si>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</si>
  <si>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</si>
  <si>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</si>
  <si>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</si>
  <si>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</si>
  <si>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</si>
  <si>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</si>
  <si>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</si>
  <si>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</si>
  <si>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</si>
  <si>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</si>
  <si>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</si>
  <si>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</si>
  <si>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</si>
  <si>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</si>
  <si>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</si>
  <si>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</si>
  <si>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</si>
  <si>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</si>
  <si>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</si>
  <si>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</si>
  <si>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</si>
  <si>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</si>
  <si>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</si>
  <si>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</si>
  <si>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</si>
  <si>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</si>
  <si>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</si>
  <si>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</si>
  <si>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</si>
  <si>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</si>
  <si>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</si>
  <si>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</si>
  <si>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</si>
  <si>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</si>
  <si>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</si>
  <si>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</si>
  <si>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</si>
  <si>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</si>
  <si>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</si>
  <si>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</si>
  <si>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</si>
  <si>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</si>
  <si>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</si>
  <si>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</si>
  <si>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</si>
  <si>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</si>
  <si>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</si>
  <si>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</si>
  <si>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</si>
  <si>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</si>
  <si>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</si>
  <si>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</si>
  <si>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</si>
  <si>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</si>
  <si>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</si>
  <si>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</si>
  <si>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</si>
  <si>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</si>
  <si>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</si>
  <si>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</si>
  <si>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</si>
  <si>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</si>
  <si>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</si>
  <si>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</si>
  <si>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</si>
  <si>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</si>
  <si>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</si>
  <si>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</si>
  <si>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</si>
  <si>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</si>
  <si>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</si>
  <si>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</si>
  <si>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</si>
  <si>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</si>
  <si>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</si>
  <si>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</si>
  <si>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</si>
  <si>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</si>
  <si>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</si>
  <si>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</si>
  <si>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</si>
  <si>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</si>
  <si>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</si>
  <si>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</si>
  <si>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</si>
  <si>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</si>
  <si>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</si>
  <si>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</si>
  <si>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</si>
  <si>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</si>
  <si>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</si>
  <si>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</si>
  <si>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</si>
  <si>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</si>
  <si>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</si>
  <si>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</si>
  <si>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</si>
  <si>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</si>
  <si>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</si>
  <si>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</si>
  <si>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</si>
  <si>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</si>
  <si>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</si>
  <si>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</si>
  <si>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</si>
  <si>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</si>
  <si>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</si>
  <si>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</si>
  <si>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</si>
  <si>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</si>
  <si>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</si>
  <si>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</si>
  <si>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</si>
  <si>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</si>
  <si>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</si>
  <si>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</si>
  <si>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</si>
  <si>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</si>
  <si>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</si>
  <si>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</si>
  <si>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</si>
  <si>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</si>
  <si>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</si>
  <si>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</si>
  <si>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</si>
  <si>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</si>
  <si>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</si>
  <si>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</si>
  <si>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</si>
  <si>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</si>
  <si>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</si>
  <si>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</si>
  <si>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</si>
  <si>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</si>
  <si>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</si>
  <si>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</si>
  <si>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</si>
  <si>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</si>
  <si>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</si>
  <si>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</si>
  <si>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</si>
  <si>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</si>
  <si>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</si>
  <si>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</si>
  <si>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</si>
  <si>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</si>
  <si>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</si>
  <si>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</si>
  <si>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</si>
  <si>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</si>
  <si>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</si>
  <si>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</si>
  <si>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</si>
  <si>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</si>
  <si>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</si>
  <si>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</si>
  <si>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</si>
  <si>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</si>
  <si>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</si>
  <si>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</si>
  <si>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</si>
  <si>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</si>
  <si>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</si>
  <si>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</si>
  <si>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</si>
  <si>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</si>
  <si>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</si>
  <si>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</si>
  <si>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</si>
  <si>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</si>
  <si>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</si>
  <si>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</si>
  <si>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</si>
  <si>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</si>
  <si>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</si>
  <si>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</si>
  <si>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</si>
  <si>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</si>
  <si>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</si>
  <si>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</si>
  <si>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</si>
  <si>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</si>
  <si>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</si>
  <si>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</si>
  <si>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</si>
  <si>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</si>
  <si>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</si>
  <si>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</si>
  <si>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</si>
  <si>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</si>
  <si>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</si>
  <si>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</si>
  <si>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</si>
  <si>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</si>
  <si>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</si>
  <si>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</si>
  <si>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</si>
  <si>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</si>
  <si>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</si>
  <si>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</si>
  <si>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</si>
  <si>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</si>
  <si>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</si>
  <si>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</si>
  <si>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</si>
  <si>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</si>
  <si>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</si>
  <si>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</si>
  <si>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</si>
  <si>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</si>
  <si>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</si>
  <si>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</si>
  <si>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</si>
  <si>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</si>
  <si>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</si>
  <si>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</si>
  <si>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</si>
  <si>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</si>
  <si>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</si>
  <si>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</si>
  <si>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</si>
  <si>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</si>
  <si>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</si>
  <si>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</si>
  <si>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</si>
  <si>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</si>
  <si>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</si>
  <si>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</si>
  <si>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</si>
  <si>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</si>
  <si>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</si>
  <si>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</si>
  <si>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</si>
  <si>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</si>
  <si>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</si>
  <si>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</si>
  <si>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</si>
  <si>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</si>
  <si>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</si>
  <si>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</si>
  <si>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</si>
  <si>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</si>
  <si>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</si>
  <si>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</si>
  <si>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</si>
  <si>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</si>
  <si>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</si>
  <si>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</si>
  <si>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</si>
  <si>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</si>
  <si>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</si>
  <si>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</si>
  <si>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</si>
  <si>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</si>
  <si>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</si>
  <si>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</si>
  <si>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</si>
  <si>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</si>
  <si>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</si>
  <si>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</si>
  <si>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</si>
  <si>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</si>
  <si>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</si>
  <si>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</si>
  <si>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</si>
  <si>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</si>
  <si>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</si>
  <si>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</si>
  <si>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</si>
  <si>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</si>
  <si>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</si>
  <si>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</si>
  <si>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</si>
  <si>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</si>
  <si>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</si>
  <si>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</si>
  <si>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</si>
  <si>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</si>
  <si>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</si>
  <si>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</si>
  <si>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</si>
  <si>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</si>
  <si>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</si>
  <si>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</si>
  <si>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</si>
  <si>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</si>
  <si>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</si>
  <si>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</si>
  <si>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</si>
  <si>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</si>
  <si>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</si>
  <si>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</si>
  <si>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</si>
  <si>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</si>
  <si>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</si>
  <si>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</si>
  <si>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</si>
  <si>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</si>
  <si>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</si>
  <si>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</si>
  <si>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</si>
  <si>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</si>
  <si>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</si>
  <si>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</si>
  <si>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</si>
  <si>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</si>
  <si>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</si>
  <si>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</si>
  <si>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</si>
  <si>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</si>
  <si>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</si>
  <si>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</si>
  <si>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</si>
  <si>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</si>
  <si>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</si>
  <si>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</si>
  <si>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</si>
  <si>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</si>
  <si>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</si>
  <si>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</si>
  <si>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</si>
  <si>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</si>
  <si>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</si>
  <si>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</si>
  <si>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</si>
  <si>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</si>
  <si>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</si>
  <si>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</si>
  <si>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</si>
  <si>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</si>
  <si>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</si>
  <si>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</si>
  <si>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</si>
  <si>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</si>
  <si>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</si>
  <si>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</si>
  <si>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</si>
  <si>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</si>
  <si>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</si>
  <si>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</si>
  <si>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</si>
  <si>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</si>
  <si>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</si>
  <si>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</si>
  <si>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</si>
  <si>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</si>
  <si>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</si>
  <si>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</si>
  <si>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</si>
  <si>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</si>
  <si>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</si>
  <si>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</si>
  <si>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</si>
  <si>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</si>
  <si>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</si>
  <si>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</si>
  <si>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</si>
  <si>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</si>
  <si>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</si>
  <si>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</si>
  <si>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</si>
  <si>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</si>
  <si>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</si>
  <si>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</si>
  <si>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</si>
  <si>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</si>
  <si>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</si>
  <si>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</si>
  <si>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</si>
  <si>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</si>
  <si>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</si>
  <si>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</si>
  <si>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</si>
  <si>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</si>
  <si>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</si>
  <si>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</si>
  <si>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</si>
  <si>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</si>
  <si>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</si>
  <si>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</si>
  <si>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</si>
  <si>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</si>
  <si>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</si>
  <si>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</si>
  <si>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</si>
  <si>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</si>
  <si>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</si>
  <si>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</si>
  <si>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</si>
  <si>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</si>
  <si>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</si>
  <si>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</si>
  <si>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</si>
  <si>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</si>
  <si>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</si>
  <si>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</si>
  <si>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</si>
  <si>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</si>
  <si>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</si>
  <si>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</si>
  <si>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</si>
  <si>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</si>
  <si>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</si>
  <si>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</si>
  <si>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</si>
  <si>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</si>
  <si>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</si>
  <si>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</si>
  <si>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</si>
  <si>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</si>
  <si>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</si>
  <si>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</si>
  <si>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</si>
  <si>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</si>
  <si>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</si>
  <si>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</si>
  <si>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</si>
  <si>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</si>
  <si>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</si>
  <si>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</si>
  <si>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</si>
  <si>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</si>
  <si>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</si>
  <si>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</si>
  <si>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</si>
  <si>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</si>
  <si>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</si>
  <si>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</si>
  <si>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</si>
  <si>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</si>
  <si>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</si>
  <si>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</si>
  <si>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</si>
  <si>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</si>
  <si>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</si>
  <si>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</si>
  <si>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</si>
  <si>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</si>
  <si>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</si>
  <si>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</si>
  <si>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</si>
  <si>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</si>
  <si>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</si>
  <si>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</si>
  <si>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</si>
  <si>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</si>
  <si>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</si>
  <si>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</si>
  <si>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</si>
  <si>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</si>
  <si>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</si>
  <si>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</si>
  <si>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</si>
  <si>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</si>
  <si>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</si>
  <si>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</si>
  <si>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</si>
  <si>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</si>
  <si>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</si>
  <si>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</si>
  <si>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</si>
  <si>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</si>
  <si>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</si>
  <si>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</si>
  <si>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</si>
  <si>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</si>
  <si>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</si>
  <si>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</si>
  <si>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</si>
  <si>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</si>
  <si>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</si>
  <si>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</si>
  <si>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</si>
  <si>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</si>
  <si>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</si>
  <si>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</si>
  <si>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</si>
  <si>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</si>
  <si>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</si>
  <si>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</si>
  <si>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</si>
  <si>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</si>
  <si>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</si>
  <si>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</si>
  <si>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</si>
  <si>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</si>
  <si>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</si>
  <si>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</si>
  <si>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</si>
  <si>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</si>
  <si>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</si>
  <si>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</si>
  <si>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</si>
  <si>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</si>
  <si>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</si>
  <si>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</si>
  <si>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</si>
  <si>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</si>
  <si>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</si>
  <si>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</si>
  <si>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</si>
  <si>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</si>
  <si>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</si>
  <si>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</si>
  <si>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</si>
  <si>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</si>
  <si>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</si>
  <si>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</si>
  <si>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</si>
  <si>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</si>
  <si>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</si>
  <si>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</si>
  <si>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</si>
  <si>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</si>
  <si>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</si>
  <si>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</si>
  <si>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</si>
  <si>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</si>
  <si>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</si>
  <si>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</si>
  <si>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</si>
  <si>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</si>
  <si>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</si>
  <si>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</si>
  <si>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</si>
  <si>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</si>
  <si>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</si>
  <si>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</si>
  <si>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</si>
  <si>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</si>
  <si>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</si>
  <si>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</si>
  <si>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</si>
  <si>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</si>
  <si>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</si>
  <si>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</si>
  <si>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</si>
  <si>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</si>
  <si>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</si>
  <si>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</si>
  <si>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</si>
  <si>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</si>
  <si>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</si>
  <si>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</si>
  <si>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</si>
  <si>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</si>
  <si>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</si>
  <si>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</si>
  <si>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</si>
  <si>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</si>
  <si>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</si>
  <si>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</si>
  <si>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</si>
  <si>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</si>
  <si>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</si>
  <si>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</si>
  <si>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</si>
  <si>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</si>
  <si>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</si>
  <si>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</si>
  <si>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</si>
  <si>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</si>
  <si>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</si>
  <si>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</si>
  <si>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</si>
  <si>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</si>
  <si>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</si>
  <si>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</si>
  <si>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</si>
  <si>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</si>
  <si>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</si>
  <si>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</si>
  <si>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</si>
  <si>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</si>
  <si>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</si>
  <si>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</si>
  <si>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</si>
  <si>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</si>
  <si>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</si>
  <si>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</si>
  <si>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</si>
  <si>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</si>
  <si>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</si>
  <si>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</si>
  <si>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</si>
  <si>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</si>
  <si>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</si>
  <si>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</si>
  <si>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</si>
  <si>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</si>
  <si>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</si>
  <si>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</si>
  <si>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</si>
  <si>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</si>
  <si>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</si>
  <si>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</si>
  <si>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</si>
  <si>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</si>
  <si>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</si>
  <si>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</si>
  <si>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</si>
  <si>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</si>
  <si>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</si>
  <si>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</si>
  <si>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</si>
  <si>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</si>
  <si>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</si>
  <si>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</si>
  <si>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</si>
  <si>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</si>
  <si>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</si>
  <si>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</si>
  <si>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</si>
  <si>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</si>
  <si>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</si>
  <si>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</si>
  <si>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</si>
  <si>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</si>
  <si>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</si>
  <si>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</si>
  <si>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</si>
  <si>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</si>
  <si>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</si>
  <si>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</si>
  <si>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</si>
  <si>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</si>
  <si>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</si>
  <si>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</si>
  <si>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</si>
  <si>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</si>
  <si>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</si>
  <si>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</si>
  <si>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</si>
  <si>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</si>
  <si>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</si>
  <si>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</si>
  <si>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</si>
  <si>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</si>
  <si>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</si>
  <si>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</si>
  <si>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</si>
  <si>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</si>
  <si>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</si>
  <si>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</si>
  <si>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</si>
  <si>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</si>
  <si>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</si>
  <si>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</si>
  <si>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</si>
  <si>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</si>
  <si>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</si>
  <si>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</si>
  <si>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</si>
  <si>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</si>
  <si>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</si>
  <si>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</si>
  <si>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</si>
  <si>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</si>
  <si>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</si>
  <si>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</si>
  <si>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</si>
  <si>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</si>
  <si>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</si>
  <si>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</si>
  <si>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</si>
  <si>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</si>
  <si>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</si>
  <si>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</si>
  <si>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</si>
  <si>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</si>
  <si>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</si>
  <si>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</si>
  <si>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</si>
  <si>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</si>
  <si>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</si>
  <si>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</si>
  <si>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</si>
  <si>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</si>
  <si>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</si>
  <si>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</si>
  <si>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</si>
  <si>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</si>
  <si>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</si>
  <si>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</si>
  <si>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</si>
  <si>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</si>
  <si>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</si>
  <si>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</si>
  <si>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</si>
  <si>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</si>
  <si>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</si>
  <si>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</si>
  <si>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</si>
  <si>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</si>
  <si>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</si>
  <si>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</si>
  <si>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</si>
  <si>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</si>
  <si>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</si>
  <si>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</si>
  <si>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</si>
  <si>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</si>
  <si>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</si>
  <si>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</si>
  <si>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</si>
  <si>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</si>
  <si>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</si>
  <si>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</si>
  <si>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</si>
  <si>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</si>
  <si>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</si>
  <si>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</si>
  <si>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</si>
  <si>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</si>
  <si>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</si>
  <si>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</si>
  <si>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</si>
  <si>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</si>
  <si>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</si>
  <si>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</si>
  <si>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</si>
  <si>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</si>
  <si>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</si>
  <si>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</si>
  <si>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</si>
  <si>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</si>
  <si>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</si>
  <si>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</si>
  <si>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</si>
  <si>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</si>
  <si>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</si>
  <si>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</si>
  <si>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</si>
  <si>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</si>
  <si>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</si>
  <si>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</si>
  <si>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</si>
  <si>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</si>
  <si>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</si>
  <si>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</si>
  <si>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</si>
  <si>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</si>
  <si>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</si>
  <si>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</si>
  <si>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</si>
  <si>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</si>
  <si>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</si>
  <si>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</si>
  <si>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</si>
  <si>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</si>
  <si>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</si>
  <si>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</si>
  <si>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</si>
  <si>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</si>
  <si>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</si>
  <si>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</si>
  <si>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</si>
  <si>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</si>
  <si>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</si>
  <si>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</si>
  <si>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</si>
  <si>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</si>
  <si>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</si>
  <si>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</si>
  <si>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</si>
  <si>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</si>
  <si>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</si>
  <si>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</si>
  <si>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</si>
  <si>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</si>
  <si>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</si>
  <si>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</si>
  <si>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</si>
  <si>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</si>
  <si>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</si>
  <si>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</si>
  <si>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</si>
  <si>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</si>
  <si>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</si>
  <si>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</si>
  <si>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</si>
  <si>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</si>
  <si>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</si>
  <si>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</si>
  <si>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</si>
  <si>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</si>
  <si>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</si>
  <si>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</si>
  <si>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</si>
  <si>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</si>
  <si>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</si>
  <si>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</si>
  <si>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</si>
  <si>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</si>
  <si>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</si>
  <si>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</si>
  <si>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</si>
  <si>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</si>
  <si>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</si>
  <si>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</si>
  <si>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</si>
  <si>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</si>
  <si>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</si>
  <si>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</si>
  <si>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</si>
  <si>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</si>
  <si>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</si>
  <si>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</si>
  <si>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</si>
  <si>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</si>
  <si>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</si>
  <si>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</si>
  <si>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</si>
  <si>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</si>
  <si>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</si>
  <si>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</si>
  <si>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</si>
  <si>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</si>
  <si>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</si>
  <si>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</si>
  <si>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</si>
  <si>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</si>
  <si>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</si>
  <si>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</si>
  <si>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</si>
  <si>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</si>
  <si>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</si>
  <si>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</si>
  <si>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</si>
  <si>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</si>
  <si>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</si>
  <si>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</si>
  <si>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</si>
  <si>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</si>
  <si>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</si>
  <si>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</si>
  <si>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</si>
  <si>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</si>
  <si>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</si>
  <si>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</si>
  <si>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</si>
  <si>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</si>
  <si>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</si>
  <si>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</si>
  <si>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</si>
  <si>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</si>
  <si>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</si>
  <si>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</si>
  <si>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</si>
  <si>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</si>
  <si>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</si>
  <si>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</si>
  <si>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</si>
  <si>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</si>
  <si>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</si>
  <si>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</si>
  <si>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</si>
  <si>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</si>
  <si>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</si>
  <si>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</si>
  <si>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</si>
  <si>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</si>
  <si>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</si>
  <si>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</si>
  <si>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</si>
  <si>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</si>
  <si>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</si>
  <si>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</si>
  <si>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</si>
  <si>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</si>
  <si>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</si>
  <si>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</si>
  <si>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</si>
  <si>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</si>
  <si>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</si>
  <si>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</si>
  <si>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</si>
  <si>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</si>
  <si>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</si>
  <si>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</si>
  <si>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</si>
  <si>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</si>
  <si>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</si>
  <si>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</si>
  <si>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</si>
  <si>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</si>
  <si>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</si>
  <si>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</si>
  <si>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</si>
  <si>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</si>
  <si>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</si>
  <si>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</si>
  <si>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</si>
  <si>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</si>
  <si>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</si>
  <si>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</si>
  <si>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</si>
  <si>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</si>
  <si>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</si>
  <si>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</si>
  <si>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</si>
  <si>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</si>
  <si>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</si>
  <si>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</si>
  <si>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</si>
  <si>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</si>
  <si>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</si>
  <si>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</si>
  <si>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</si>
  <si>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</si>
  <si>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</si>
  <si>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</si>
  <si>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</si>
  <si>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</si>
  <si>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</si>
  <si>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</si>
  <si>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</si>
  <si>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</si>
  <si>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</si>
  <si>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</si>
  <si>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</si>
  <si>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</si>
  <si>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</si>
  <si>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</si>
  <si>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</si>
  <si>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</si>
  <si>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</si>
  <si>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</si>
  <si>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</si>
  <si>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</si>
  <si>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</si>
  <si>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</si>
  <si>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</si>
  <si>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</si>
  <si>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</si>
  <si>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</si>
  <si>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</si>
  <si>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</si>
  <si>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</si>
  <si>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</si>
  <si>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</si>
  <si>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</si>
  <si>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</si>
  <si>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</si>
  <si>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</si>
  <si>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</si>
  <si>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</si>
  <si>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</si>
  <si>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</si>
  <si>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</si>
  <si>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</si>
  <si>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</si>
  <si>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</si>
  <si>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</si>
  <si>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</si>
  <si>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</si>
  <si>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</si>
  <si>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</si>
  <si>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</si>
  <si>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</si>
  <si>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</si>
  <si>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</si>
  <si>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</si>
  <si>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</si>
  <si>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</si>
  <si>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</si>
  <si>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</si>
  <si>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</si>
  <si>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</si>
  <si>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</si>
  <si>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</si>
  <si>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</si>
  <si>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</si>
  <si>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</si>
  <si>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</si>
  <si>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</si>
  <si>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</si>
  <si>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</si>
  <si>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</si>
  <si>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</si>
  <si>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</si>
  <si>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</si>
  <si>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</si>
  <si>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</si>
  <si>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</si>
  <si>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</si>
  <si>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</si>
  <si>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</si>
  <si>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</si>
  <si>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</si>
  <si>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</si>
  <si>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</si>
  <si>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</si>
  <si>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</si>
  <si>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</si>
  <si>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</si>
  <si>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</si>
  <si>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</si>
  <si>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</si>
  <si>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</si>
  <si>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</si>
  <si>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</si>
  <si>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</si>
  <si>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</si>
  <si>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</si>
  <si>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</si>
  <si>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</si>
  <si>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</si>
  <si>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</si>
  <si>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</si>
  <si>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</si>
  <si>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</si>
  <si>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</si>
  <si>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</si>
  <si>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</si>
  <si>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</si>
  <si>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</si>
  <si>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</si>
  <si>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</si>
  <si>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</si>
  <si>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</si>
  <si>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</si>
  <si>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</si>
  <si>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</si>
  <si>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</si>
  <si>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</si>
  <si>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</si>
  <si>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</si>
  <si>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</si>
  <si>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</si>
  <si>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</si>
  <si>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</si>
  <si>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</si>
  <si>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</si>
  <si>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</si>
  <si>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</si>
  <si>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</si>
  <si>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</si>
  <si>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</si>
  <si>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</si>
  <si>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</si>
  <si>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</si>
  <si>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</si>
  <si>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</si>
  <si>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</si>
  <si>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</si>
  <si>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</si>
  <si>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</si>
  <si>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</si>
  <si>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</si>
  <si>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</si>
  <si>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</si>
  <si>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</si>
  <si>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</si>
  <si>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</si>
  <si>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</si>
  <si>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</si>
  <si>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</si>
  <si>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</si>
  <si>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</si>
  <si>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</si>
  <si>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</si>
  <si>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</si>
  <si>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</si>
  <si>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</si>
  <si>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</si>
  <si>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</si>
  <si>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</si>
  <si>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</si>
  <si>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</si>
  <si>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</si>
  <si>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</si>
  <si>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</si>
  <si>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</si>
  <si>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</si>
  <si>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</si>
  <si>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</si>
  <si>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</si>
  <si>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</si>
  <si>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</si>
  <si>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</si>
  <si>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</si>
  <si>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</si>
  <si>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</si>
  <si>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</si>
  <si>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</si>
  <si>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</si>
  <si>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</si>
  <si>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</si>
  <si>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</si>
  <si>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</si>
  <si>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</si>
  <si>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</si>
  <si>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</si>
  <si>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</si>
  <si>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</si>
  <si>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</si>
  <si>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</si>
  <si>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</si>
  <si>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</si>
  <si>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</si>
  <si>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</si>
  <si>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</si>
  <si>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</si>
  <si>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</si>
  <si>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</si>
  <si>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</si>
  <si>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</si>
  <si>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</si>
  <si>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</si>
  <si>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</si>
  <si>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</si>
  <si>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</si>
  <si>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</si>
  <si>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</si>
  <si>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</si>
  <si>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</si>
  <si>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</si>
  <si>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</si>
  <si>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</si>
  <si>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</si>
  <si>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</si>
  <si>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</si>
  <si>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</si>
  <si>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</si>
  <si>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</si>
  <si>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</si>
  <si>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</si>
  <si>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</si>
  <si>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</si>
  <si>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</si>
  <si>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</si>
  <si>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</si>
  <si>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</si>
  <si>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</si>
  <si>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</si>
  <si>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</si>
  <si>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</si>
  <si>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</si>
  <si>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</si>
  <si>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</si>
  <si>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</si>
  <si>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</si>
  <si>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</si>
  <si>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</si>
  <si>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</si>
  <si>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</si>
  <si>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</si>
  <si>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</si>
  <si>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</si>
  <si>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</si>
  <si>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</si>
  <si>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</si>
  <si>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</si>
  <si>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</si>
  <si>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</si>
  <si>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</si>
  <si>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</si>
  <si>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</si>
  <si>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</si>
  <si>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</si>
  <si>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</si>
  <si>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</si>
  <si>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</si>
  <si>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</si>
  <si>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</si>
  <si>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</si>
  <si>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</si>
  <si>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</si>
  <si>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</si>
  <si>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</si>
  <si>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</si>
  <si>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</si>
  <si>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</si>
  <si>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</si>
  <si>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</si>
  <si>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</si>
  <si>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</si>
  <si>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</si>
  <si>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</si>
  <si>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</si>
  <si>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</si>
  <si>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</si>
  <si>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</si>
  <si>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</si>
  <si>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</si>
  <si>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</si>
  <si>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</si>
  <si>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</si>
  <si>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</si>
  <si>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</si>
  <si>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</si>
  <si>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</si>
  <si>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</si>
  <si>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</si>
  <si>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</si>
  <si>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</si>
  <si>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</si>
  <si>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</si>
  <si>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</si>
  <si>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</si>
  <si>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</si>
  <si>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</si>
  <si>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</si>
  <si>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</si>
  <si>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</si>
  <si>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</si>
  <si>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</si>
  <si>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</si>
  <si>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</si>
  <si>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</si>
  <si>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</si>
  <si>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</si>
  <si>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</si>
  <si>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</si>
  <si>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</si>
  <si>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</si>
  <si>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</si>
  <si>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</si>
  <si>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</si>
  <si>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</si>
  <si>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</si>
  <si>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</si>
  <si>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</si>
  <si>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</si>
  <si>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</si>
  <si>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</si>
  <si>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</si>
  <si>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</si>
  <si>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</si>
  <si>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</si>
  <si>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</si>
  <si>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</si>
  <si>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</si>
  <si>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</si>
  <si>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</si>
  <si>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</si>
  <si>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</si>
  <si>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</si>
  <si>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</si>
  <si>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</si>
  <si>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</si>
  <si>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</si>
  <si>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</si>
  <si>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</si>
  <si>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</si>
  <si>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</si>
  <si>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</si>
  <si>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</si>
  <si>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</si>
  <si>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</si>
  <si>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</si>
  <si>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</si>
  <si>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</si>
  <si>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</si>
  <si>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</si>
  <si>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</si>
  <si>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</si>
  <si>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</si>
  <si>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</si>
  <si>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</si>
  <si>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</si>
  <si>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</si>
  <si>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</si>
  <si>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</si>
  <si>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</si>
  <si>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</si>
  <si>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</si>
  <si>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</si>
  <si>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</si>
  <si>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</si>
  <si>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</si>
  <si>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</si>
  <si>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</si>
  <si>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</si>
  <si>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</si>
  <si>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</si>
  <si>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</si>
  <si>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</si>
  <si>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</si>
  <si>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</si>
  <si>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</si>
  <si>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</si>
  <si>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</si>
  <si>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</si>
  <si>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</si>
  <si>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</si>
  <si>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</si>
  <si>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</si>
  <si>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</si>
  <si>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</si>
  <si>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</si>
  <si>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</si>
  <si>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</si>
  <si>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</si>
  <si>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</si>
  <si>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</si>
  <si>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Count of Order ID</t>
  </si>
  <si>
    <t>Row Labels</t>
  </si>
  <si>
    <t>Grand Total</t>
  </si>
  <si>
    <t>Sum of Sales</t>
  </si>
  <si>
    <t>Sum of Profit</t>
  </si>
  <si>
    <t>Sum of Quantity</t>
  </si>
  <si>
    <t>Sum of Profit margin</t>
  </si>
  <si>
    <t>Total orders</t>
  </si>
  <si>
    <t xml:space="preserve"> Total Quantity</t>
  </si>
  <si>
    <t>Total Sales</t>
  </si>
  <si>
    <t>Total profit</t>
  </si>
  <si>
    <t>Total Profit Margin</t>
  </si>
  <si>
    <t>Feb</t>
  </si>
  <si>
    <t>Mar</t>
  </si>
  <si>
    <t>Apr</t>
  </si>
  <si>
    <t>May</t>
  </si>
  <si>
    <t>Jun</t>
  </si>
  <si>
    <t>Jul</t>
  </si>
  <si>
    <t>Aug</t>
  </si>
  <si>
    <t>Sep</t>
  </si>
  <si>
    <t>Oct</t>
  </si>
  <si>
    <t>Nov</t>
  </si>
  <si>
    <t>Dec</t>
  </si>
  <si>
    <t>category</t>
  </si>
  <si>
    <t>profit</t>
  </si>
  <si>
    <t>state</t>
  </si>
  <si>
    <t>sales</t>
  </si>
  <si>
    <t>Total profit and sales by monthly</t>
  </si>
  <si>
    <t>Total profit by category</t>
  </si>
  <si>
    <t>Total sales by states</t>
  </si>
  <si>
    <t>Top 5 sales by sub-category</t>
  </si>
  <si>
    <t>orders</t>
  </si>
  <si>
    <t>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</si>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</sst>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 0.00,&quot;K&quot;"/>
    <numFmt numFmtId="166" formatCode="[Green]\▲0.00%;[Red]\▼0.00%"/>
    <numFmt numFmtId="167" formatCode="&quot;#&quot;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4"/>
      <color theme="1"/>
      <name val="Calibri"/>
      <family val="2"/>
      <scheme val="minor"/>
    </font>
    <font>
      <sz val="11"/>
      <color theme="1"/>
      <name val="Aptos"/>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0" fontId="0" fillId="0" borderId="0" xfId="1" applyNumberFormat="1" applyFont="1"/>
    <xf numFmtId="165" fontId="0" fillId="0" borderId="0" xfId="0" applyNumberFormat="1"/>
    <xf numFmtId="0" fontId="0" fillId="2" borderId="0" xfId="0" applyFill="1" applyAlignment="1">
      <alignment horizontal="left"/>
    </xf>
    <xf numFmtId="0" fontId="1" fillId="2" borderId="0" xfId="0" applyFont="1" applyFill="1"/>
    <xf numFmtId="0" fontId="5" fillId="2" borderId="0" xfId="0" applyFont="1" applyFill="1"/>
    <xf numFmtId="10" fontId="0" fillId="0" borderId="0" xfId="0" applyNumberFormat="1"/>
    <xf numFmtId="0" fontId="6" fillId="0" borderId="0" xfId="0" applyFont="1"/>
    <xf numFmtId="166" fontId="0" fillId="0" borderId="0" xfId="0" applyNumberFormat="1"/>
    <xf numFmtId="167" fontId="0" fillId="0" borderId="0" xfId="0" applyNumberFormat="1"/>
    <xf numFmtId="165" fontId="0" fillId="0" borderId="0" xfId="1" applyNumberFormat="1" applyFont="1"/>
    <xf numFmtId="165" fontId="0" fillId="2" borderId="0" xfId="1" applyNumberFormat="1" applyFont="1" applyFill="1"/>
    <xf numFmtId="0" fontId="0" fillId="0" borderId="0" xfId="0" applyNumberFormat="1"/>
  </cellXfs>
  <cellStyles count="2">
    <cellStyle name="Normal" xfId="0" builtinId="0"/>
    <cellStyle name="Percent" xfId="1" builtinId="5"/>
  </cellStyles>
  <dxfs count="150">
    <dxf>
      <numFmt numFmtId="165" formatCode="\$\ 0.00,&quot;K&quot;"/>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14" formatCode="0.00%"/>
    </dxf>
    <dxf>
      <numFmt numFmtId="165" formatCode="\$\ 0.00,&quot;K&quot;"/>
    </dxf>
    <dxf>
      <numFmt numFmtId="165" formatCode="\$\ 0.00,&quot;K&quot;"/>
    </dxf>
    <dxf>
      <numFmt numFmtId="0" formatCode="General"/>
    </dxf>
    <dxf>
      <numFmt numFmtId="14" formatCode="0.00%"/>
    </dxf>
    <dxf>
      <numFmt numFmtId="165" formatCode="\$\ 0.00,&quot;K&quot;"/>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14" formatCode="0.00%"/>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14" formatCode="0.00%"/>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14" formatCode="0.00%"/>
    </dxf>
    <dxf>
      <numFmt numFmtId="165" formatCode="\$\ 0.00,&quot;K&quot;"/>
    </dxf>
    <dxf>
      <numFmt numFmtId="165" formatCode="\$\ 0.00,&quot;K&quot;"/>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165" formatCode="\$\ 0.00,&quot;K&quot;"/>
    </dxf>
    <dxf>
      <numFmt numFmtId="0" formatCode="General"/>
    </dxf>
    <dxf>
      <numFmt numFmtId="0" formatCode="General"/>
    </dxf>
    <dxf>
      <numFmt numFmtId="14" formatCode="0.00%"/>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0" formatCode="General"/>
    </dxf>
    <dxf>
      <numFmt numFmtId="165" formatCode="\$\ 0.00,&quot;K&quot;"/>
    </dxf>
    <dxf>
      <numFmt numFmtId="165" formatCode="\$\ 0.00,&quot;K&quot;"/>
    </dxf>
    <dxf>
      <font>
        <b/>
        <i val="0"/>
        <sz val="14"/>
        <color theme="0"/>
        <name val="Calibri"/>
        <family val="2"/>
        <scheme val="major"/>
      </font>
      <fill>
        <patternFill>
          <bgColor theme="0" tint="-0.499984740745262"/>
        </patternFill>
      </fill>
      <border>
        <bottom style="thin">
          <color theme="4"/>
        </bottom>
        <vertical/>
        <horizontal/>
      </border>
    </dxf>
    <dxf>
      <font>
        <b/>
        <i val="0"/>
        <sz val="14"/>
        <color theme="0"/>
        <name val="Calibri"/>
        <family val="2"/>
        <scheme val="major"/>
      </font>
      <fill>
        <patternFill>
          <bgColor theme="0" tint="-0.34998626667073579"/>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9"/>
      <tableStyleElement type="firstRowStripe" dxfId="148"/>
      <tableStyleElement type="secondRowStripe" dxfId="147"/>
    </tableStyle>
    <tableStyle name="NEW" pivot="0" table="0" count="10" xr9:uid="{EEFDC036-A841-4D7F-921E-CC0F0EE909A3}">
      <tableStyleElement type="wholeTable" dxfId="146"/>
      <tableStyleElement type="headerRow" dxfId="14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67166303007293E-3"/>
          <c:y val="0.1689699501847983"/>
          <c:w val="0.91058090630237487"/>
          <c:h val="0.66205837173579107"/>
        </c:manualLayout>
      </c:layout>
      <c:lineChart>
        <c:grouping val="standard"/>
        <c:varyColors val="0"/>
        <c:ser>
          <c:idx val="0"/>
          <c:order val="0"/>
          <c:tx>
            <c:strRef>
              <c:f>'pivot tables'!$V$11</c:f>
              <c:strCache>
                <c:ptCount val="1"/>
                <c:pt idx="0">
                  <c:v>Total</c:v>
                </c:pt>
              </c:strCache>
            </c:strRef>
          </c:tx>
          <c:spPr>
            <a:ln w="44450" cap="rnd">
              <a:solidFill>
                <a:schemeClr val="accent1">
                  <a:lumMod val="75000"/>
                </a:schemeClr>
              </a:solidFill>
              <a:round/>
            </a:ln>
            <a:effectLst/>
          </c:spPr>
          <c:marker>
            <c:symbol val="none"/>
          </c:marker>
          <c:cat>
            <c:strRef>
              <c:f>'pivot tables'!$U$12:$U$23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tables'!$V$12:$V$23</c:f>
              <c:numCache>
                <c:formatCode>General</c:formatCode>
                <c:ptCount val="11"/>
                <c:pt idx="0">
                  <c:v>2</c:v>
                </c:pt>
                <c:pt idx="1">
                  <c:v>5</c:v>
                </c:pt>
                <c:pt idx="2">
                  <c:v>17</c:v>
                </c:pt>
                <c:pt idx="3">
                  <c:v>11</c:v>
                </c:pt>
                <c:pt idx="4">
                  <c:v>15</c:v>
                </c:pt>
                <c:pt idx="5">
                  <c:v>9</c:v>
                </c:pt>
                <c:pt idx="6">
                  <c:v>12</c:v>
                </c:pt>
                <c:pt idx="7">
                  <c:v>18</c:v>
                </c:pt>
                <c:pt idx="8">
                  <c:v>9</c:v>
                </c:pt>
                <c:pt idx="9">
                  <c:v>18</c:v>
                </c:pt>
                <c:pt idx="10">
                  <c:v>19</c:v>
                </c:pt>
              </c:numCache>
            </c:numRef>
          </c:val>
          <c:smooth val="0"/>
          <c:extLst>
            <c:ext xmlns:c16="http://schemas.microsoft.com/office/drawing/2014/chart" uri="{C3380CC4-5D6E-409C-BE32-E72D297353CC}">
              <c16:uniqueId val="{00000000-F32D-4576-A16A-1A7D3409E3AD}"/>
            </c:ext>
          </c:extLst>
        </c:ser>
        <c:dLbls>
          <c:showLegendKey val="0"/>
          <c:showVal val="0"/>
          <c:showCatName val="0"/>
          <c:showSerName val="0"/>
          <c:showPercent val="0"/>
          <c:showBubbleSize val="0"/>
        </c:dLbls>
        <c:smooth val="0"/>
        <c:axId val="1094769823"/>
        <c:axId val="1094777503"/>
      </c:lineChart>
      <c:catAx>
        <c:axId val="1094769823"/>
        <c:scaling>
          <c:orientation val="minMax"/>
        </c:scaling>
        <c:delete val="1"/>
        <c:axPos val="b"/>
        <c:numFmt formatCode="General" sourceLinked="1"/>
        <c:majorTickMark val="none"/>
        <c:minorTickMark val="none"/>
        <c:tickLblPos val="nextTo"/>
        <c:crossAx val="1094777503"/>
        <c:crosses val="autoZero"/>
        <c:auto val="1"/>
        <c:lblAlgn val="ctr"/>
        <c:lblOffset val="100"/>
        <c:noMultiLvlLbl val="0"/>
      </c:catAx>
      <c:valAx>
        <c:axId val="1094777503"/>
        <c:scaling>
          <c:orientation val="minMax"/>
        </c:scaling>
        <c:delete val="1"/>
        <c:axPos val="l"/>
        <c:numFmt formatCode="General" sourceLinked="1"/>
        <c:majorTickMark val="none"/>
        <c:minorTickMark val="none"/>
        <c:tickLblPos val="nextTo"/>
        <c:crossAx val="109476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tables'!$Y$11</c:f>
              <c:strCache>
                <c:ptCount val="1"/>
                <c:pt idx="0">
                  <c:v>Total</c:v>
                </c:pt>
              </c:strCache>
            </c:strRef>
          </c:tx>
          <c:spPr>
            <a:ln w="44450" cap="rnd">
              <a:solidFill>
                <a:schemeClr val="accent1">
                  <a:lumMod val="75000"/>
                </a:schemeClr>
              </a:solidFill>
              <a:round/>
            </a:ln>
            <a:effectLst/>
          </c:spPr>
          <c:marker>
            <c:symbol val="none"/>
          </c:marker>
          <c:cat>
            <c:strRef>
              <c:f>'pivot tables'!$X$12:$X$23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tables'!$Y$12:$Y$23</c:f>
              <c:numCache>
                <c:formatCode>General</c:formatCode>
                <c:ptCount val="11"/>
                <c:pt idx="0">
                  <c:v>8</c:v>
                </c:pt>
                <c:pt idx="1">
                  <c:v>13</c:v>
                </c:pt>
                <c:pt idx="2">
                  <c:v>56</c:v>
                </c:pt>
                <c:pt idx="3">
                  <c:v>46</c:v>
                </c:pt>
                <c:pt idx="4">
                  <c:v>53</c:v>
                </c:pt>
                <c:pt idx="5">
                  <c:v>32</c:v>
                </c:pt>
                <c:pt idx="6">
                  <c:v>32</c:v>
                </c:pt>
                <c:pt idx="7">
                  <c:v>62</c:v>
                </c:pt>
                <c:pt idx="8">
                  <c:v>40</c:v>
                </c:pt>
                <c:pt idx="9">
                  <c:v>70</c:v>
                </c:pt>
                <c:pt idx="10">
                  <c:v>71</c:v>
                </c:pt>
              </c:numCache>
            </c:numRef>
          </c:val>
          <c:smooth val="0"/>
          <c:extLst>
            <c:ext xmlns:c16="http://schemas.microsoft.com/office/drawing/2014/chart" uri="{C3380CC4-5D6E-409C-BE32-E72D297353CC}">
              <c16:uniqueId val="{00000000-646A-425A-B8F4-6F76C65BF223}"/>
            </c:ext>
          </c:extLst>
        </c:ser>
        <c:dLbls>
          <c:showLegendKey val="0"/>
          <c:showVal val="0"/>
          <c:showCatName val="0"/>
          <c:showSerName val="0"/>
          <c:showPercent val="0"/>
          <c:showBubbleSize val="0"/>
        </c:dLbls>
        <c:smooth val="0"/>
        <c:axId val="1184551327"/>
        <c:axId val="1184545567"/>
      </c:lineChart>
      <c:catAx>
        <c:axId val="1184551327"/>
        <c:scaling>
          <c:orientation val="minMax"/>
        </c:scaling>
        <c:delete val="1"/>
        <c:axPos val="b"/>
        <c:numFmt formatCode="General" sourceLinked="1"/>
        <c:majorTickMark val="none"/>
        <c:minorTickMark val="none"/>
        <c:tickLblPos val="nextTo"/>
        <c:crossAx val="1184545567"/>
        <c:crosses val="autoZero"/>
        <c:auto val="1"/>
        <c:lblAlgn val="ctr"/>
        <c:lblOffset val="100"/>
        <c:noMultiLvlLbl val="0"/>
      </c:catAx>
      <c:valAx>
        <c:axId val="1184545567"/>
        <c:scaling>
          <c:orientation val="minMax"/>
        </c:scaling>
        <c:delete val="1"/>
        <c:axPos val="l"/>
        <c:numFmt formatCode="General" sourceLinked="1"/>
        <c:majorTickMark val="none"/>
        <c:minorTickMark val="none"/>
        <c:tickLblPos val="nextTo"/>
        <c:crossAx val="118455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tables'!$AB$11</c:f>
              <c:strCache>
                <c:ptCount val="1"/>
                <c:pt idx="0">
                  <c:v>Total</c:v>
                </c:pt>
              </c:strCache>
            </c:strRef>
          </c:tx>
          <c:spPr>
            <a:ln w="44450" cap="rnd">
              <a:solidFill>
                <a:schemeClr val="accent1">
                  <a:lumMod val="75000"/>
                </a:schemeClr>
              </a:solidFill>
              <a:round/>
            </a:ln>
            <a:effectLst/>
          </c:spPr>
          <c:marker>
            <c:symbol val="none"/>
          </c:marker>
          <c:cat>
            <c:strRef>
              <c:f>'pivot tables'!$AA$12:$AA$23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tables'!$AB$12:$AB$23</c:f>
              <c:numCache>
                <c:formatCode>General</c:formatCode>
                <c:ptCount val="11"/>
                <c:pt idx="0">
                  <c:v>37.776000000000003</c:v>
                </c:pt>
                <c:pt idx="1">
                  <c:v>825.06000000000006</c:v>
                </c:pt>
                <c:pt idx="2">
                  <c:v>2049.752</c:v>
                </c:pt>
                <c:pt idx="3">
                  <c:v>723.24800000000005</c:v>
                </c:pt>
                <c:pt idx="4">
                  <c:v>756.84800000000007</c:v>
                </c:pt>
                <c:pt idx="5">
                  <c:v>859.56600000000014</c:v>
                </c:pt>
                <c:pt idx="6">
                  <c:v>1452.134</c:v>
                </c:pt>
                <c:pt idx="7">
                  <c:v>4365.4039999999995</c:v>
                </c:pt>
                <c:pt idx="8">
                  <c:v>2089.098</c:v>
                </c:pt>
                <c:pt idx="9">
                  <c:v>7912.0259999999989</c:v>
                </c:pt>
                <c:pt idx="10">
                  <c:v>5510.84</c:v>
                </c:pt>
              </c:numCache>
            </c:numRef>
          </c:val>
          <c:smooth val="0"/>
          <c:extLst>
            <c:ext xmlns:c16="http://schemas.microsoft.com/office/drawing/2014/chart" uri="{C3380CC4-5D6E-409C-BE32-E72D297353CC}">
              <c16:uniqueId val="{00000000-C956-49B2-964C-E9C1BCA63D0D}"/>
            </c:ext>
          </c:extLst>
        </c:ser>
        <c:dLbls>
          <c:showLegendKey val="0"/>
          <c:showVal val="0"/>
          <c:showCatName val="0"/>
          <c:showSerName val="0"/>
          <c:showPercent val="0"/>
          <c:showBubbleSize val="0"/>
        </c:dLbls>
        <c:smooth val="0"/>
        <c:axId val="1231112943"/>
        <c:axId val="1231118703"/>
      </c:lineChart>
      <c:catAx>
        <c:axId val="1231112943"/>
        <c:scaling>
          <c:orientation val="minMax"/>
        </c:scaling>
        <c:delete val="1"/>
        <c:axPos val="b"/>
        <c:numFmt formatCode="General" sourceLinked="1"/>
        <c:majorTickMark val="none"/>
        <c:minorTickMark val="none"/>
        <c:tickLblPos val="nextTo"/>
        <c:crossAx val="1231118703"/>
        <c:crosses val="autoZero"/>
        <c:auto val="1"/>
        <c:lblAlgn val="ctr"/>
        <c:lblOffset val="100"/>
        <c:noMultiLvlLbl val="0"/>
      </c:catAx>
      <c:valAx>
        <c:axId val="1231118703"/>
        <c:scaling>
          <c:orientation val="minMax"/>
        </c:scaling>
        <c:delete val="1"/>
        <c:axPos val="l"/>
        <c:numFmt formatCode="General" sourceLinked="1"/>
        <c:majorTickMark val="none"/>
        <c:minorTickMark val="none"/>
        <c:tickLblPos val="nextTo"/>
        <c:crossAx val="123111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tables!PivotTable9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tables'!$AE$11</c:f>
              <c:strCache>
                <c:ptCount val="1"/>
                <c:pt idx="0">
                  <c:v>Total</c:v>
                </c:pt>
              </c:strCache>
            </c:strRef>
          </c:tx>
          <c:spPr>
            <a:ln w="44450" cap="rnd">
              <a:solidFill>
                <a:schemeClr val="accent1">
                  <a:lumMod val="75000"/>
                </a:schemeClr>
              </a:solidFill>
              <a:round/>
            </a:ln>
            <a:effectLst/>
          </c:spPr>
          <c:marker>
            <c:symbol val="none"/>
          </c:marker>
          <c:cat>
            <c:strRef>
              <c:f>'pivot tables'!$AD$12:$AD$23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tables'!$AE$12:$AE$23</c:f>
              <c:numCache>
                <c:formatCode>General</c:formatCode>
                <c:ptCount val="11"/>
                <c:pt idx="0">
                  <c:v>10.5336</c:v>
                </c:pt>
                <c:pt idx="1">
                  <c:v>277.72249999999997</c:v>
                </c:pt>
                <c:pt idx="2">
                  <c:v>-143.90010000000012</c:v>
                </c:pt>
                <c:pt idx="3">
                  <c:v>169.73989999999992</c:v>
                </c:pt>
                <c:pt idx="4">
                  <c:v>164.71520000000004</c:v>
                </c:pt>
                <c:pt idx="5">
                  <c:v>239.00539999999995</c:v>
                </c:pt>
                <c:pt idx="6">
                  <c:v>-77.444099999999978</c:v>
                </c:pt>
                <c:pt idx="7">
                  <c:v>1081.3909999999998</c:v>
                </c:pt>
                <c:pt idx="8">
                  <c:v>328.58439999999996</c:v>
                </c:pt>
                <c:pt idx="9">
                  <c:v>1827.3286999999996</c:v>
                </c:pt>
                <c:pt idx="10">
                  <c:v>1157.0413999999998</c:v>
                </c:pt>
              </c:numCache>
            </c:numRef>
          </c:val>
          <c:smooth val="0"/>
          <c:extLst>
            <c:ext xmlns:c16="http://schemas.microsoft.com/office/drawing/2014/chart" uri="{C3380CC4-5D6E-409C-BE32-E72D297353CC}">
              <c16:uniqueId val="{00000000-E583-4809-BD1E-02B4195D7A66}"/>
            </c:ext>
          </c:extLst>
        </c:ser>
        <c:dLbls>
          <c:showLegendKey val="0"/>
          <c:showVal val="0"/>
          <c:showCatName val="0"/>
          <c:showSerName val="0"/>
          <c:showPercent val="0"/>
          <c:showBubbleSize val="0"/>
        </c:dLbls>
        <c:smooth val="0"/>
        <c:axId val="1288928591"/>
        <c:axId val="1288929551"/>
      </c:lineChart>
      <c:catAx>
        <c:axId val="1288928591"/>
        <c:scaling>
          <c:orientation val="minMax"/>
        </c:scaling>
        <c:delete val="1"/>
        <c:axPos val="b"/>
        <c:numFmt formatCode="General" sourceLinked="1"/>
        <c:majorTickMark val="none"/>
        <c:minorTickMark val="none"/>
        <c:tickLblPos val="nextTo"/>
        <c:crossAx val="1288929551"/>
        <c:crosses val="autoZero"/>
        <c:auto val="1"/>
        <c:lblAlgn val="ctr"/>
        <c:lblOffset val="100"/>
        <c:noMultiLvlLbl val="0"/>
      </c:catAx>
      <c:valAx>
        <c:axId val="1288929551"/>
        <c:scaling>
          <c:orientation val="minMax"/>
        </c:scaling>
        <c:delete val="1"/>
        <c:axPos val="l"/>
        <c:numFmt formatCode="General" sourceLinked="1"/>
        <c:majorTickMark val="none"/>
        <c:minorTickMark val="none"/>
        <c:tickLblPos val="nextTo"/>
        <c:crossAx val="128892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tables'!$AH$11</c:f>
              <c:strCache>
                <c:ptCount val="1"/>
                <c:pt idx="0">
                  <c:v>Total</c:v>
                </c:pt>
              </c:strCache>
            </c:strRef>
          </c:tx>
          <c:spPr>
            <a:ln w="44450" cap="rnd">
              <a:solidFill>
                <a:schemeClr val="accent1">
                  <a:lumMod val="75000"/>
                </a:schemeClr>
              </a:solidFill>
              <a:round/>
            </a:ln>
            <a:effectLst/>
          </c:spPr>
          <c:marker>
            <c:symbol val="none"/>
          </c:marker>
          <c:cat>
            <c:strRef>
              <c:f>'pivot tables'!$AG$12:$AG$23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tables'!$AH$12:$AH$23</c:f>
              <c:numCache>
                <c:formatCode>0.00%</c:formatCode>
                <c:ptCount val="11"/>
                <c:pt idx="0">
                  <c:v>0.27884371029224903</c:v>
                </c:pt>
                <c:pt idx="1">
                  <c:v>0.3366088526895013</c:v>
                </c:pt>
                <c:pt idx="2">
                  <c:v>-7.0203663662726096E-2</c:v>
                </c:pt>
                <c:pt idx="3">
                  <c:v>0.23469114328694984</c:v>
                </c:pt>
                <c:pt idx="4">
                  <c:v>0.21763313109105134</c:v>
                </c:pt>
                <c:pt idx="5">
                  <c:v>0.27805357587433649</c:v>
                </c:pt>
                <c:pt idx="6">
                  <c:v>-5.3331235271676013E-2</c:v>
                </c:pt>
                <c:pt idx="7">
                  <c:v>0.24771842422831883</c:v>
                </c:pt>
                <c:pt idx="8">
                  <c:v>0.15728529729098395</c:v>
                </c:pt>
                <c:pt idx="9">
                  <c:v>0.23095585125731385</c:v>
                </c:pt>
                <c:pt idx="10">
                  <c:v>0.20995735677319607</c:v>
                </c:pt>
              </c:numCache>
            </c:numRef>
          </c:val>
          <c:smooth val="0"/>
          <c:extLst>
            <c:ext xmlns:c16="http://schemas.microsoft.com/office/drawing/2014/chart" uri="{C3380CC4-5D6E-409C-BE32-E72D297353CC}">
              <c16:uniqueId val="{00000000-B330-4CD4-8565-5740AC55FE0F}"/>
            </c:ext>
          </c:extLst>
        </c:ser>
        <c:dLbls>
          <c:showLegendKey val="0"/>
          <c:showVal val="0"/>
          <c:showCatName val="0"/>
          <c:showSerName val="0"/>
          <c:showPercent val="0"/>
          <c:showBubbleSize val="0"/>
        </c:dLbls>
        <c:smooth val="0"/>
        <c:axId val="742101039"/>
        <c:axId val="1091709807"/>
      </c:lineChart>
      <c:catAx>
        <c:axId val="742101039"/>
        <c:scaling>
          <c:orientation val="minMax"/>
        </c:scaling>
        <c:delete val="1"/>
        <c:axPos val="b"/>
        <c:numFmt formatCode="General" sourceLinked="1"/>
        <c:majorTickMark val="none"/>
        <c:minorTickMark val="none"/>
        <c:tickLblPos val="nextTo"/>
        <c:crossAx val="1091709807"/>
        <c:crosses val="autoZero"/>
        <c:auto val="1"/>
        <c:lblAlgn val="ctr"/>
        <c:lblOffset val="100"/>
        <c:noMultiLvlLbl val="0"/>
      </c:catAx>
      <c:valAx>
        <c:axId val="1091709807"/>
        <c:scaling>
          <c:orientation val="minMax"/>
        </c:scaling>
        <c:delete val="1"/>
        <c:axPos val="l"/>
        <c:numFmt formatCode="0.00%" sourceLinked="1"/>
        <c:majorTickMark val="none"/>
        <c:minorTickMark val="none"/>
        <c:tickLblPos val="nextTo"/>
        <c:crossAx val="74210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6568396959858"/>
          <c:y val="2.9826586925901125E-2"/>
          <c:w val="0.51098858495768595"/>
          <c:h val="0.83206640958736466"/>
        </c:manualLayout>
      </c:layout>
      <c:areaChart>
        <c:grouping val="stacked"/>
        <c:varyColors val="0"/>
        <c:ser>
          <c:idx val="0"/>
          <c:order val="0"/>
          <c:tx>
            <c:strRef>
              <c:f>'pivot tables'!$D$11</c:f>
              <c:strCache>
                <c:ptCount val="1"/>
                <c:pt idx="0">
                  <c:v>Sum of Sales</c:v>
                </c:pt>
              </c:strCache>
            </c:strRef>
          </c:tx>
          <c:spPr>
            <a:solidFill>
              <a:schemeClr val="accent5">
                <a:lumMod val="75000"/>
              </a:schemeClr>
            </a:solidFill>
            <a:ln>
              <a:noFill/>
            </a:ln>
            <a:effectLst/>
          </c:spPr>
          <c:cat>
            <c:strRef>
              <c:f>'pivot tables'!$C$12:$C$23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tables'!$D$12:$D$23</c:f>
              <c:numCache>
                <c:formatCode>\$\ 0.00,"K"</c:formatCode>
                <c:ptCount val="11"/>
                <c:pt idx="0">
                  <c:v>37.776000000000003</c:v>
                </c:pt>
                <c:pt idx="1">
                  <c:v>825.06000000000006</c:v>
                </c:pt>
                <c:pt idx="2">
                  <c:v>2049.752</c:v>
                </c:pt>
                <c:pt idx="3">
                  <c:v>723.24800000000005</c:v>
                </c:pt>
                <c:pt idx="4">
                  <c:v>756.84800000000007</c:v>
                </c:pt>
                <c:pt idx="5">
                  <c:v>859.56600000000014</c:v>
                </c:pt>
                <c:pt idx="6">
                  <c:v>1452.134</c:v>
                </c:pt>
                <c:pt idx="7">
                  <c:v>4365.4039999999995</c:v>
                </c:pt>
                <c:pt idx="8">
                  <c:v>2089.098</c:v>
                </c:pt>
                <c:pt idx="9">
                  <c:v>7912.0259999999989</c:v>
                </c:pt>
                <c:pt idx="10">
                  <c:v>5510.84</c:v>
                </c:pt>
              </c:numCache>
            </c:numRef>
          </c:val>
          <c:extLst>
            <c:ext xmlns:c16="http://schemas.microsoft.com/office/drawing/2014/chart" uri="{C3380CC4-5D6E-409C-BE32-E72D297353CC}">
              <c16:uniqueId val="{00000000-A04E-4745-972D-35F3BEA6E452}"/>
            </c:ext>
          </c:extLst>
        </c:ser>
        <c:dLbls>
          <c:showLegendKey val="0"/>
          <c:showVal val="0"/>
          <c:showCatName val="0"/>
          <c:showSerName val="0"/>
          <c:showPercent val="0"/>
          <c:showBubbleSize val="0"/>
        </c:dLbls>
        <c:axId val="1831868063"/>
        <c:axId val="1831867583"/>
      </c:areaChart>
      <c:barChart>
        <c:barDir val="col"/>
        <c:grouping val="clustered"/>
        <c:varyColors val="0"/>
        <c:ser>
          <c:idx val="1"/>
          <c:order val="1"/>
          <c:tx>
            <c:strRef>
              <c:f>'pivot tables'!$E$11</c:f>
              <c:strCache>
                <c:ptCount val="1"/>
                <c:pt idx="0">
                  <c:v>Sum of Profit</c:v>
                </c:pt>
              </c:strCache>
            </c:strRef>
          </c:tx>
          <c:spPr>
            <a:solidFill>
              <a:schemeClr val="accent2"/>
            </a:solidFill>
            <a:ln>
              <a:noFill/>
            </a:ln>
            <a:effectLst/>
          </c:spPr>
          <c:invertIfNegative val="0"/>
          <c:cat>
            <c:strRef>
              <c:f>'pivot tables'!$C$12:$C$23</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tables'!$E$12:$E$23</c:f>
              <c:numCache>
                <c:formatCode>\$\ 0.00,"K"</c:formatCode>
                <c:ptCount val="11"/>
                <c:pt idx="0">
                  <c:v>10.5336</c:v>
                </c:pt>
                <c:pt idx="1">
                  <c:v>277.72249999999997</c:v>
                </c:pt>
                <c:pt idx="2">
                  <c:v>-143.90010000000012</c:v>
                </c:pt>
                <c:pt idx="3">
                  <c:v>169.73989999999992</c:v>
                </c:pt>
                <c:pt idx="4">
                  <c:v>164.71520000000004</c:v>
                </c:pt>
                <c:pt idx="5">
                  <c:v>239.00539999999995</c:v>
                </c:pt>
                <c:pt idx="6">
                  <c:v>-77.444099999999978</c:v>
                </c:pt>
                <c:pt idx="7">
                  <c:v>1081.3909999999998</c:v>
                </c:pt>
                <c:pt idx="8">
                  <c:v>328.58439999999996</c:v>
                </c:pt>
                <c:pt idx="9">
                  <c:v>1827.3286999999996</c:v>
                </c:pt>
                <c:pt idx="10">
                  <c:v>1157.0413999999998</c:v>
                </c:pt>
              </c:numCache>
            </c:numRef>
          </c:val>
          <c:extLst>
            <c:ext xmlns:c16="http://schemas.microsoft.com/office/drawing/2014/chart" uri="{C3380CC4-5D6E-409C-BE32-E72D297353CC}">
              <c16:uniqueId val="{00000001-A04E-4745-972D-35F3BEA6E452}"/>
            </c:ext>
          </c:extLst>
        </c:ser>
        <c:dLbls>
          <c:showLegendKey val="0"/>
          <c:showVal val="0"/>
          <c:showCatName val="0"/>
          <c:showSerName val="0"/>
          <c:showPercent val="0"/>
          <c:showBubbleSize val="0"/>
        </c:dLbls>
        <c:gapWidth val="219"/>
        <c:overlap val="-27"/>
        <c:axId val="1831873823"/>
        <c:axId val="1831870943"/>
      </c:barChart>
      <c:catAx>
        <c:axId val="183187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831870943"/>
        <c:crosses val="autoZero"/>
        <c:auto val="1"/>
        <c:lblAlgn val="ctr"/>
        <c:lblOffset val="100"/>
        <c:noMultiLvlLbl val="0"/>
      </c:catAx>
      <c:valAx>
        <c:axId val="1831870943"/>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831873823"/>
        <c:crosses val="autoZero"/>
        <c:crossBetween val="between"/>
      </c:valAx>
      <c:valAx>
        <c:axId val="183186758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831868063"/>
        <c:crosses val="max"/>
        <c:crossBetween val="between"/>
      </c:valAx>
      <c:catAx>
        <c:axId val="1831868063"/>
        <c:scaling>
          <c:orientation val="minMax"/>
        </c:scaling>
        <c:delete val="1"/>
        <c:axPos val="b"/>
        <c:numFmt formatCode="General" sourceLinked="1"/>
        <c:majorTickMark val="out"/>
        <c:minorTickMark val="none"/>
        <c:tickLblPos val="nextTo"/>
        <c:crossAx val="18318675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610904584882278"/>
                  <c:h val="0.16919753086419753"/>
                </c:manualLayout>
              </c15:layout>
            </c:ext>
          </c:extLst>
        </c:dLbl>
      </c:pivotFmt>
      <c:pivotFmt>
        <c:idx val="7"/>
        <c:spPr>
          <a:solidFill>
            <a:schemeClr val="accent2">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32589838909543"/>
                  <c:h val="0.16919753086419753"/>
                </c:manualLayout>
              </c15:layout>
            </c:ext>
          </c:extLst>
        </c:dLbl>
      </c:pivotFmt>
      <c:pivotFmt>
        <c:idx val="8"/>
        <c:spPr>
          <a:solidFill>
            <a:schemeClr val="accent4">
              <a:lumMod val="75000"/>
            </a:schemeClr>
          </a:solidFill>
          <a:ln w="19050">
            <a:noFill/>
          </a:ln>
          <a:effectLst/>
        </c:spPr>
        <c:dLbl>
          <c:idx val="0"/>
          <c:layout>
            <c:manualLayout>
              <c:x val="-1.2391573729863693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32589838909543"/>
                  <c:h val="0.16919753086419753"/>
                </c:manualLayout>
              </c15:layout>
            </c:ext>
          </c:extLst>
        </c:dLbl>
      </c:pivotFmt>
    </c:pivotFmts>
    <c:plotArea>
      <c:layout>
        <c:manualLayout>
          <c:layoutTarget val="inner"/>
          <c:xMode val="edge"/>
          <c:yMode val="edge"/>
          <c:x val="0.14462234971557925"/>
          <c:y val="7.443189667081089E-2"/>
          <c:w val="0.74385348671564766"/>
          <c:h val="0.65821246028456981"/>
        </c:manualLayout>
      </c:layout>
      <c:doughnutChart>
        <c:varyColors val="1"/>
        <c:ser>
          <c:idx val="0"/>
          <c:order val="0"/>
          <c:tx>
            <c:strRef>
              <c:f>'pivot tables'!$J$11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8EE-4A33-9E5A-63AAF2B7B8F5}"/>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08EE-4A33-9E5A-63AAF2B7B8F5}"/>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08EE-4A33-9E5A-63AAF2B7B8F5}"/>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6610904584882278"/>
                      <c:h val="0.16919753086419753"/>
                    </c:manualLayout>
                  </c15:layout>
                </c:ext>
                <c:ext xmlns:c16="http://schemas.microsoft.com/office/drawing/2014/chart" uri="{C3380CC4-5D6E-409C-BE32-E72D297353CC}">
                  <c16:uniqueId val="{00000001-08EE-4A33-9E5A-63AAF2B7B8F5}"/>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4132589838909543"/>
                      <c:h val="0.16919753086419753"/>
                    </c:manualLayout>
                  </c15:layout>
                </c:ext>
                <c:ext xmlns:c16="http://schemas.microsoft.com/office/drawing/2014/chart" uri="{C3380CC4-5D6E-409C-BE32-E72D297353CC}">
                  <c16:uniqueId val="{00000003-08EE-4A33-9E5A-63AAF2B7B8F5}"/>
                </c:ext>
              </c:extLst>
            </c:dLbl>
            <c:dLbl>
              <c:idx val="2"/>
              <c:layout>
                <c:manualLayout>
                  <c:x val="-1.2391573729863693E-2"/>
                  <c:y val="5.5555555555555552E-2"/>
                </c:manualLayout>
              </c:layout>
              <c:showLegendKey val="0"/>
              <c:showVal val="1"/>
              <c:showCatName val="0"/>
              <c:showSerName val="0"/>
              <c:showPercent val="0"/>
              <c:showBubbleSize val="0"/>
              <c:extLst>
                <c:ext xmlns:c15="http://schemas.microsoft.com/office/drawing/2012/chart" uri="{CE6537A1-D6FC-4f65-9D91-7224C49458BB}">
                  <c15:layout>
                    <c:manualLayout>
                      <c:w val="0.24132589838909543"/>
                      <c:h val="0.16919753086419753"/>
                    </c:manualLayout>
                  </c15:layout>
                </c:ext>
                <c:ext xmlns:c16="http://schemas.microsoft.com/office/drawing/2014/chart" uri="{C3380CC4-5D6E-409C-BE32-E72D297353CC}">
                  <c16:uniqueId val="{00000005-08EE-4A33-9E5A-63AAF2B7B8F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tables'!$I$12:$I$15</c:f>
              <c:strCache>
                <c:ptCount val="3"/>
                <c:pt idx="0">
                  <c:v>Furniture</c:v>
                </c:pt>
                <c:pt idx="1">
                  <c:v>Office Supplies</c:v>
                </c:pt>
                <c:pt idx="2">
                  <c:v>Technology</c:v>
                </c:pt>
              </c:strCache>
            </c:strRef>
          </c:cat>
          <c:val>
            <c:numRef>
              <c:f>'pivot tables'!$J$12:$J$15</c:f>
              <c:numCache>
                <c:formatCode>0.00%</c:formatCode>
                <c:ptCount val="3"/>
                <c:pt idx="0">
                  <c:v>0.35815600115447616</c:v>
                </c:pt>
                <c:pt idx="1">
                  <c:v>0.27150181823982106</c:v>
                </c:pt>
                <c:pt idx="2">
                  <c:v>0.37034218060570268</c:v>
                </c:pt>
              </c:numCache>
            </c:numRef>
          </c:val>
          <c:extLst>
            <c:ext xmlns:c16="http://schemas.microsoft.com/office/drawing/2014/chart" uri="{C3380CC4-5D6E-409C-BE32-E72D297353CC}">
              <c16:uniqueId val="{00000006-08EE-4A33-9E5A-63AAF2B7B8F5}"/>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b"/>
      <c:layout>
        <c:manualLayout>
          <c:xMode val="edge"/>
          <c:yMode val="edge"/>
          <c:x val="7.0105084448087107E-2"/>
          <c:y val="0.7793287644599981"/>
          <c:w val="0.84739776951672852"/>
          <c:h val="0.2206712355400019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Dashboard.xlsx]pivot tables!Table</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300925925925926"/>
                  <c:h val="0.12247542448614834"/>
                </c:manualLayout>
              </c15:layout>
            </c:ext>
          </c:extLst>
        </c:dLbl>
      </c:pivotFmt>
      <c:pivotFmt>
        <c:idx val="4"/>
        <c:spPr>
          <a:solidFill>
            <a:schemeClr val="accent5">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467592592592594"/>
                  <c:h val="0.12247542448614834"/>
                </c:manualLayout>
              </c15:layout>
            </c:ext>
          </c:extLst>
        </c:dLbl>
      </c:pivotFmt>
      <c:pivotFmt>
        <c:idx val="5"/>
        <c:spPr>
          <a:solidFill>
            <a:schemeClr val="accent5">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837962962962958"/>
                  <c:h val="0.12247542448614834"/>
                </c:manualLayout>
              </c15:layout>
            </c:ext>
          </c:extLst>
        </c:dLbl>
      </c:pivotFmt>
      <c:pivotFmt>
        <c:idx val="6"/>
        <c:spPr>
          <a:solidFill>
            <a:schemeClr val="accent5">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837962962962958"/>
                  <c:h val="0.12247542448614834"/>
                </c:manualLayout>
              </c15:layout>
            </c:ext>
          </c:extLst>
        </c:dLbl>
      </c:pivotFmt>
      <c:pivotFmt>
        <c:idx val="7"/>
        <c:spPr>
          <a:solidFill>
            <a:schemeClr val="accent5">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197069116360458"/>
                  <c:h val="0.12247542448614834"/>
                </c:manualLayout>
              </c15:layout>
            </c:ext>
          </c:extLst>
        </c:dLbl>
      </c:pivotFmt>
    </c:pivotFmts>
    <c:plotArea>
      <c:layout>
        <c:manualLayout>
          <c:layoutTarget val="inner"/>
          <c:xMode val="edge"/>
          <c:yMode val="edge"/>
          <c:x val="0.19865412656751238"/>
          <c:y val="4.9151027703306524E-2"/>
          <c:w val="0.7781977252843395"/>
          <c:h val="0.90169794459338692"/>
        </c:manualLayout>
      </c:layout>
      <c:barChart>
        <c:barDir val="bar"/>
        <c:grouping val="clustered"/>
        <c:varyColors val="0"/>
        <c:ser>
          <c:idx val="0"/>
          <c:order val="0"/>
          <c:tx>
            <c:strRef>
              <c:f>'pivot tables'!$S$11</c:f>
              <c:strCache>
                <c:ptCount val="1"/>
                <c:pt idx="0">
                  <c:v>Total</c:v>
                </c:pt>
              </c:strCache>
            </c:strRef>
          </c:tx>
          <c:spPr>
            <a:solidFill>
              <a:schemeClr val="accent5">
                <a:lumMod val="75000"/>
              </a:schemeClr>
            </a:solidFill>
            <a:ln>
              <a:noFill/>
            </a:ln>
            <a:effectLst/>
          </c:spPr>
          <c:invertIfNegative val="0"/>
          <c:dPt>
            <c:idx val="0"/>
            <c:invertIfNegative val="0"/>
            <c:bubble3D val="0"/>
            <c:spPr>
              <a:solidFill>
                <a:schemeClr val="accent5">
                  <a:lumMod val="75000"/>
                </a:schemeClr>
              </a:solidFill>
              <a:ln>
                <a:noFill/>
              </a:ln>
              <a:effectLst/>
            </c:spPr>
            <c:extLst>
              <c:ext xmlns:c16="http://schemas.microsoft.com/office/drawing/2014/chart" uri="{C3380CC4-5D6E-409C-BE32-E72D297353CC}">
                <c16:uniqueId val="{00000003-E8D6-4071-95D5-97F8571E39E7}"/>
              </c:ext>
            </c:extLst>
          </c:dPt>
          <c:dPt>
            <c:idx val="1"/>
            <c:invertIfNegative val="0"/>
            <c:bubble3D val="0"/>
            <c:extLst>
              <c:ext xmlns:c16="http://schemas.microsoft.com/office/drawing/2014/chart" uri="{C3380CC4-5D6E-409C-BE32-E72D297353CC}">
                <c16:uniqueId val="{00000004-E8D6-4071-95D5-97F8571E39E7}"/>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E8D6-4071-95D5-97F8571E39E7}"/>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8-E3E3-4F97-8047-0995A550D600}"/>
              </c:ext>
            </c:extLst>
          </c:dPt>
          <c:dPt>
            <c:idx val="4"/>
            <c:invertIfNegative val="0"/>
            <c:bubble3D val="0"/>
            <c:extLst>
              <c:ext xmlns:c16="http://schemas.microsoft.com/office/drawing/2014/chart" uri="{C3380CC4-5D6E-409C-BE32-E72D297353CC}">
                <c16:uniqueId val="{00000001-E8D6-4071-95D5-97F8571E39E7}"/>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3837962962962958"/>
                      <c:h val="0.12247542448614834"/>
                    </c:manualLayout>
                  </c15:layout>
                </c:ext>
                <c:ext xmlns:c16="http://schemas.microsoft.com/office/drawing/2014/chart" uri="{C3380CC4-5D6E-409C-BE32-E72D297353CC}">
                  <c16:uniqueId val="{00000003-E8D6-4071-95D5-97F8571E39E7}"/>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3837962962962958"/>
                      <c:h val="0.12247542448614834"/>
                    </c:manualLayout>
                  </c15:layout>
                </c:ext>
                <c:ext xmlns:c16="http://schemas.microsoft.com/office/drawing/2014/chart" uri="{C3380CC4-5D6E-409C-BE32-E72D297353CC}">
                  <c16:uniqueId val="{00000005-E8D6-4071-95D5-97F8571E39E7}"/>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5197069116360458"/>
                      <c:h val="0.12247542448614834"/>
                    </c:manualLayout>
                  </c15:layout>
                </c:ext>
                <c:ext xmlns:c16="http://schemas.microsoft.com/office/drawing/2014/chart" uri="{C3380CC4-5D6E-409C-BE32-E72D297353CC}">
                  <c16:uniqueId val="{00000008-E3E3-4F97-8047-0995A550D60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tables'!$R$12:$R$17</c:f>
              <c:strCache>
                <c:ptCount val="5"/>
                <c:pt idx="0">
                  <c:v>Chairs</c:v>
                </c:pt>
                <c:pt idx="1">
                  <c:v>Accessories</c:v>
                </c:pt>
                <c:pt idx="2">
                  <c:v>Phones</c:v>
                </c:pt>
                <c:pt idx="3">
                  <c:v>Storage</c:v>
                </c:pt>
                <c:pt idx="4">
                  <c:v>Bookcases</c:v>
                </c:pt>
              </c:strCache>
            </c:strRef>
          </c:cat>
          <c:val>
            <c:numRef>
              <c:f>'pivot tables'!$S$12:$S$17</c:f>
              <c:numCache>
                <c:formatCode>\$\ 0.00,"K"</c:formatCode>
                <c:ptCount val="5"/>
                <c:pt idx="0">
                  <c:v>4103.098</c:v>
                </c:pt>
                <c:pt idx="1">
                  <c:v>3983.43</c:v>
                </c:pt>
                <c:pt idx="2">
                  <c:v>2739.03</c:v>
                </c:pt>
                <c:pt idx="3">
                  <c:v>2553.8759999999997</c:v>
                </c:pt>
                <c:pt idx="4">
                  <c:v>2350.8780000000002</c:v>
                </c:pt>
              </c:numCache>
            </c:numRef>
          </c:val>
          <c:extLst>
            <c:ext xmlns:c16="http://schemas.microsoft.com/office/drawing/2014/chart" uri="{C3380CC4-5D6E-409C-BE32-E72D297353CC}">
              <c16:uniqueId val="{00000000-E8D6-4071-95D5-97F8571E39E7}"/>
            </c:ext>
          </c:extLst>
        </c:ser>
        <c:dLbls>
          <c:dLblPos val="outEnd"/>
          <c:showLegendKey val="0"/>
          <c:showVal val="1"/>
          <c:showCatName val="0"/>
          <c:showSerName val="0"/>
          <c:showPercent val="0"/>
          <c:showBubbleSize val="0"/>
        </c:dLbls>
        <c:gapWidth val="60"/>
        <c:axId val="2088817615"/>
        <c:axId val="2088816655"/>
      </c:barChart>
      <c:catAx>
        <c:axId val="2088817615"/>
        <c:scaling>
          <c:orientation val="minMax"/>
        </c:scaling>
        <c:delete val="0"/>
        <c:axPos val="l"/>
        <c:numFmt formatCode="General" sourceLinked="1"/>
        <c:majorTickMark val="none"/>
        <c:minorTickMark val="none"/>
        <c:tickLblPos val="nextTo"/>
        <c:spPr>
          <a:noFill/>
          <a:ln w="25400" cap="flat" cmpd="sng" algn="ctr">
            <a:solidFill>
              <a:schemeClr val="accent5">
                <a:lumMod val="7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88816655"/>
        <c:crosses val="autoZero"/>
        <c:auto val="1"/>
        <c:lblAlgn val="ctr"/>
        <c:lblOffset val="100"/>
        <c:noMultiLvlLbl val="0"/>
      </c:catAx>
      <c:valAx>
        <c:axId val="2088816655"/>
        <c:scaling>
          <c:orientation val="minMax"/>
        </c:scaling>
        <c:delete val="1"/>
        <c:axPos val="b"/>
        <c:numFmt formatCode="\$\ 0.00,&quot;K&quot;" sourceLinked="1"/>
        <c:majorTickMark val="none"/>
        <c:minorTickMark val="none"/>
        <c:tickLblPos val="nextTo"/>
        <c:crossAx val="208881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48C3EBB-342A-4F32-B720-DCFC2AF40C6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548C3EBB-342A-4F32-B720-DCFC2AF40C6D}">
          <cx:tx>
            <cx:txData>
              <cx:f>_xlchart.v1.4</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B6B9DCA3-E29B-4BB2-BCBC-45950118BD91}">
          <cx:tx>
            <cx:txData>
              <cx:f>_xlchart.v5.8</cx:f>
              <cx:v>sales</cx:v>
            </cx:txData>
          </cx:tx>
          <cx:dataId val="0"/>
          <cx:layoutPr>
            <cx:geography cultureLanguage="en-US" cultureRegion="IN" attribution="Powered by Bing">
              <cx:geoCache provider="{E9337A44-BEBE-4D9F-B70C-5C5E7DAFC167}">
                <cx:binary>7Ltrb9xGsC36Vwx/vlT6TXJjZwOHnBnN6GnLj1j6QsiSzHd3k833rz9rJCuxJo6djZ1zDgJcIYAj
cTjs7qpatWpV8T/vpv+4qx5u21dTXWn3H3fTr6+zrrP/8csv7i57qG/dUZ3ftcaZL93Rnal/MV++
5HcPv9y3t2Ou018YoeKXu+y27R6m1//1n/i29MGcmbvbLjf6bf/QzlcPrq8694Nr37306va+zvUq
d12b33X019fnt+1c3er7168edJd38/vZPvz6+sWnXr/65fC7/vTcVxWW1vX3uJcHR6FkPpfh61eV
0enXP3u+OvIJZSEPRfj4w5+feXFb476/s5LHddze37cPzmErj/9+e+eLdePC6vWrO9Prbn9eKY7u
19cfdN493L961912D+71q9yZ+OkDsdkv/sO7x93+8vLE/+s/D/6A/R/85RujHB7Wzy79ySax0frh
rsvv+u75iP7nZhH0SPqSSs4lefyhB+ZhRz4PWECZfH7ok13+5mq+b5oXNx9YJ37/r7TOxcP46tq0
5fMp/QOmYUeICiY4Z0+mQWS8iBx5pHBFKvo1ctTzs58s9HdW9H3z/HHngW0urv+1tjl5aN3D/HxC
/4B1yBHlIQklp0/WYQfWEUfKDyQg+wnWQvH87D+s8/M1/bV9nu89tNDJv9JCq4fqdrxtH57P6H9u
Hx4eERL4iiHjPP0c2EceCRUowWnwdPkA3/7Oir5vnT/uPLDNav2vtM35rXO3d1nvHroOufGfIgSC
HVGfcV/4/PuZhx4pIgnngf/80GdG8DfX833zHGznwEbn/+tfaaM9Ym9va+uy/J8MIsGPVIAEEz6z
g8MUtGcPiDHg4O8g+OQff4Dc31rW9011sKsDU11s/5Wmusxy8+zQ/3OYE+RIUCm5CP3vkoQA/I3A
fAF7zkPPz36y0M9W833DPN11YI/Lf6c93jxo7eZquNX57fPZ/CN2CUKlwuDJKoQc8mr/KOBBEPqw
zuNP8PzsJ7v83VV93z4v7z6w05t/J8RdZSjFXu3cP1uWov5RLGCh/MoCQtjhBckGwtEgIEp8pRFA
wG8R7u+u6vt2enn3gZ2udv9KfDtuoRu8em+62+r5qP4qnP4PFsvk/+Gzz29z/Q8yWSGPuFBwwGcm
Cz70rYuq8IhRFIHE/1oHHlQaP13O933z620HTnn+7+CwP5Z3vqWwLz7539W0wiMQVOkL/v3kG6IG
oQFXv2tbB5Y5UJ3+elnft9DB7S928n9J0vrrCP5dC1zddrfrRxHxG8Xrx1cftwtp8+DWr8D7XTR5
Orvd/a+vGRH7iuF3cXL/JS8g+1BR/Oamh1vX/fra8+UREcjMShFBCKp8KCvjw9Ol8EiERPJQSuI/
qWLatF0GgTM88hkLkNOFgpzGCDKFM/3jJST7wOfUV/AVn/i49LzFN6aaU6N/P4+vv7/Sff3G5Lpz
v77Gw+3Tp/YrlXg8UaAVATh3GDIl4FT27vYKAjE+TP8/TfqirbNy2foplUuUDEKfpVM6f6jpNMRp
KmX8zfF854H7Lzx4oM/9gEC+JTxA1fzygV0VZp23qHk7TUX7lnjDECs15sc/fgp04MOngA4xLoRU
gjIGBP92W510ZGhkNm3nrsmPRzY1b0vTDnHuC7sm3lhF1LXjSjSFd+VGf/rw48fLEIzsYAFUERYG
XAQMhxxC0Pl2AX0/B/kw+93WVKqaNtOYLZvKz8h2EDI4m1jWnkzF1LrjOfFrGtmEJy5qbe7lsQNK
vDOBpGlkkmA+d2OW2yilooqCZSw3Myvx2crMdR3zyluGaLKF0pFM3CzjLpjnL003l1e8CMrVMgXL
NhNyiBNfNSe1ks2nJG/m42SovTyyKZ3ryDS8aSLF/GVLmom+V5zZi3Ys6Xs2DdObjvfJyaicvQ3q
OiexM8P8JXPY0aCr4WPV6/nYFZM+S6hXxW2SBzQeDdNnWULMTZbP9pqmBDeOUx6euWZia6pUchUO
ft2tBmeJ2eGodB2nlODeJBCCH7N0wDaJ79jaX3L2fjZzsPInk13KZtFnRoRtFVUpqyLr5+1bUw08
jQZ/7OKi84PIqWw5X/iUbxNSjyue5O1J2bPmrau75GTp/elYNbTaNd2C5fBu+FiQevjYFIt6B+uw
9eIIW2smq7hXU3M3mxHx4FP40KjnD1mXmOueLLBMYzXZqjFEDI1tcsI7HZ4p6uXbpsnmL2Nv5w+k
xS0zad1vygTBWTKlYtekHX3fV4v7rehGfTYZE57VdYATCYtGFJGoR6+OVL+QqKwqu3Y2qeJRD2xt
GlZeWZWFUU9TFRfMtHciwa9pSSmP04It6dabAhdp0Td3k0M4B143H6u8r3YmgHFn346rqS+qbOW4
bvWaKFftrAuCqFtkufKFNx17NCmv0pGWGxVkzQU4g4yrMB0eSjKTSHdduakrQgAa1NzkUzN8TEKz
nIfNgK/i2Xxs6ySI6IQdh6NnL5JyH+xeIy+9lAyxCLEXJYow6sKsjoeyhCsOmR4eaJnPx3POxGUq
YIlkCINIaDuvao+LelXZHudapvbWr0IZT2NSFKtu8tCUMlmSXCmSNHcyJMu5HrP5Axvr/FgbBEPV
NuXGK3V3TwpF3+ciH1dZWi0b6uFsXQo7Fv3+qPcuWulpeJhb7H4pZ5ZGzQJLCGXmY0Hh/2052Osq
9ZOTypXXo+f6E8gp9WUafCF9SIYo92qVRS6p2S5z8oawufnEkqT/mDL4ZsS8Mj9mxAQrIaobkfjD
Qyd8e2ELCaec2BBPGQylfK/bJI2wl7bm4jLsRnnZzwl9r3Nnr3upzI3XCXirXy6bliXmhtdyPi24
J99NwRzYyCuCMA70aG7TwHc6zvnsRWEblqvHzQUZgsAZ511Ns9XdasqL5XwMZvebdV55NZuOBtGQ
4nxoR5OTqSrqWI0k33aG+TSekik/llPe3tlKEZipLns/nrOg+UTzMjwryOzzNYTV5qJTLA3Yb0EZ
0lJdD0aP3V3e9uI6p7ou0+3AFy22ebd4eg2Vb+zP52ZM5MmY8l5c8XKeo0ZM8wcazF1sVJ/piMqp
XTXNojbwQ0mijrFQR2bqAE29vuhNyKIOHnYivPJNR5z31pDqypP9hahtvQkyX75dWgns9Cd+0cr0
XSKTi9pr+Ir4CKKULdmuZuUHJwVd91XSr3sxf86Dul+Lob8vM1bvPJ3ezb3Idtmi0kjT3p6ZehjX
lRym2CVpd09z16zT3J1OXZNsqrGlJ9NShis6t35c+TJdpTbNL8Qi5nMvtMMct0tyoorgxCtts8qr
Ri+RDZNmJxipVsybRNyQVEZ1Xg4mqqvqS2qXLoi41P5x78Qch0JfzdrP16z2wtMiS+25U8W4URkC
tilqeprPybTuwyDdLTMMyehAdkR7w7b2zRzbjgdrM3ostjxAWGpaHGfEtzHzanI6yjzc9il9x+sk
3CjhuzOqQ16tGc7+ztlxVLFsQm+J6gU2jNKqG7bM5v5G0fFGm6Q96x2rYs1Iv0vHkK7AC1SJFKaa
1Zy4O27G/jiVKXIeEniwGTKkuYxN3brQqrnikBkj2pVukw59NkVZ6RVRGEw3gRyKaOTldKqndIiC
qiyvQy8xfqwmNR+H+ZCPsa9ssEIRn8X+IDgYIm/egp0FG9FL7u8s8JWsZoBIFjWlZS6yiKtzUTl7
Oi7JsjaMsB2brFvxLENUuXWalk2kDTxw7qg8saqdPiwjL+K2qIc4cHo7Vis+eOaEtmq5tRWROzbX
y3tbWJPG1IXbaZHhru6T+U1e8mU1JH1zUtZWxIpVNdy9HKJqTMu1E1y89Z0oQQ5m2kdpO9YRscGm
8YZ67YXVEo2SzysR8uKTr9I8Csg8bkQyD1EfDt6mySoT9Wn9tqIecnlOxl2e84lHYhhWqZeGH6sg
pcdVDo9X3GS7YJiSdTgm4tyERuRROXpXdTcFF7RZ5pM5aIcqguCRiXWj2vpBpM1Fliz+WTh1TMVi
HNs0qiSTq1pk5bl1C93ZrPabOM9Ue1otCb/uC38WkS9Hv4jYWLnTbE7LIC5oQR5sXdfVSvhaTStS
kGG3NE0Y29prj3tayeux6vN8tZR5cSa61N3VvFDknDoxLGlENU3ldTgQsh2z0uURAX0uIm/S5cbP
5PDZFNTEXTXueYFt3k5TV61UM2izDoY6P/WmqiqjZPYLH+5XZ7uWD+1Z2Dgj4nZyropGI/PtpIPE
xUVu5OXMkny7ZNp+ZjbwXNzaudzbhkSPFKkoOPJQRZdtIZ0+C1kiAc62uw/yZLRxOjJTbkjpkHAs
UPiLrqpgZWcvubKlv4+BEjTBT4hNVqnsQYiyvI6bzMrLJc+9K89Yi+3mPNv0ZV4Gq5QEMq5B8rKV
UJP9PNl+setMwkh0QXaee7DCJ/LV5Iy+L+js7m3hF8GKyQz7o3VSJdE0z2wNGqreTWUDWrYnjHrN
BlGuioxVO+4rfVa1y7IVxI2r2owA47ZIi6i2rElWmXRI7mFtvCudhv3HnPH0Mq3BNLRU9iJdHlcR
Np+4p0BLk6bZg/JSz1+6ApwkD33Qk7Bp6BvAoL7nVplh5aVqQNYeAJUpgCiqWyxndnY+zqjXf8xy
AtvRxgt0TOp2Pk5rNZ+SocD++2FcpSlyuQHZurYurWM37+lvqMy1303VjjlsgaeCvg/qaf4SzDY/
npbErHWRhxHNRzdHs0wIi4zl1a5kYfP2x0UE/V4NQZWPORffh75LD2qIloWlSVOv26Yea06SEGAI
OuzruCma9m21ZzQLb4LVAMPcuLkNVnrUOOy+kz8raOi+LHtZtj2thGO+A8sJ93XkN3Vib7ipbdF0
W5GD+cdq6eWlrzq2TrsxOZkFCGEW4mS7lExv/NTU68JJvl06c5MmGo6peXPi+DCf6tE2n/peiMsh
Z9OHEYx785ODQ3H8p8UGlDOOflOowsPFBn5Q+oPH3dbLOYkGp9W72SLQCC2yS6+H1yEVwcHoAI8v
OxesCPLUSaknc1tY8GZfgAT9eFGPJefLE4S4wwQUnACF+58K37Rv4CN56rZ1zRsehyFPVi7om7Nl
9Ibjtu2zFaB5Wc+cI/EkPRhUYVG8+tk+TMVQXhWjaE54pZZtn0hzb/PKfxuo1K7Drlm2ideaJmo6
6a1+vHL5HUf0OQsgXpAg5MonBzW77D1uq3lst1ODnDb7uS3WTR3OGzNPQKdcj6sw4/6Xgc3DNg94
uvEouw0K+9uoU77OJeiSJ8d01dvanA8tE9eDtfo8X3h5SkjNb5gos+ncplYPp22WBbtE0XJFRL5s
8gkBXQNKtmmYy0tCM7tupxp8tarDMxDIZaMnPp+KDGy+bfpxZfYIw0TvXQ1pq9550p+/1EFKZMS0
EF7EHTBWCQXeO5pq1/cAsCwx4OwollGXpCU+tIi9h7RpDSR+5OqTXpq3umr2mBLuaXsJQh/W0kWC
5Oqd4KVdsymxFyWmBM6KvgEHpZAc0iEbPqaLl2YRZtqqm5b3pTrpqsUfzppkTHFIeZ4iJbluWsu0
zEjcW55U3pbzoudtLFnnObHChjT7aBJBI9dwW+58tVTprgSlWSXL/g8JCH2yIi6gKk5yRYMhkmDc
pyER7t6v+GSRjcHpW5IVepUkGXac6tCsJ4BwFlUTqLw/URJ5M0g+ymmyRfUNiA2E+40UKDWZpjJ2
0jNtXId2OZ9aFG5BJuznuejLTZt3+XE/gF2RcoRHLh0Kikyr/mOXVzd+i/pxmai9DsaK56t2zgcU
lTi7sByD/GRZcPhIOt5VWzC+o0gcb0s+5MdJmQH0AtlVu04G5naaPXMrZgpuyCrGIoRtueFd0L5B
JRqczQ2pon5E0a8wN/mbrlHLTBPlOzIBjbp9baezsIqzuhvGWCzVNERzNfYbuqT1rnUFqhbt8wjc
yX9b87b/SGjP1kwzcytdmx8TgQrLUlTPq1YvyACdoe43VkBQaprKXnR+7iOCBdCkS3Sw4kGHyigR
ovNjIxfEiCO9ptFEcbEjS3Nn9IRTqZcqcqgOI5mLZasz5MTGNlDl2IiUM4X7FJrVgEs5+xCAatZ8
Gmc/OKMjZBZns/AspbY9yWdfn6kUB9cigR5rwmRsAj18DATq6G6c8+NgrwCFAcrNuoQ+5Ocok4NR
L18CROmyzoPFXpeqfjNMvv3c9R3KbSLTS6qFi+oxUzEV+FLt7YnzftWTCCFiBbmBY5hqbwM+Vju6
D9Vpj++kLMeVhVhyI5up30xtXaioICNb90MOZWRfvOYTQQGfTaJ5S3QLy5gCVOQxF1ud6mSv9cyn
JQ/gqiC90HW4wlHtRQlT+fPpkqr5fBqgrj26IZsgwcC9G7Kdem8+FykUD+7m5u2j4qM53Kce/SpW
FMpJU6MKrjTNt5UAoaoCFZz1iZLxozzgpR6OQTSobCE44uj3Qt6SB/OmtBCExiz70gbLfL4g3HQ8
zSnIyDhBCwtSqFfETuVVY8VURyDAIeoUULLe+NObph8gzukOJk5HUu2mBTsiKmQQcRaEoAlHSHCJ
yiD/lUTGtvfMOizgghrC3bjWNSImnWp5yUol34HwkBbC1+B+64oWiuAiyubTwgWEMtmNzV1aQHFx
pJs/aA9hnrC22nl7cYVLAVhDRZ+cPCo1XoB8HoBqtLFecnxTzSD2NAsgjlM8/lG/eUySUwntVptM
7DziPRCy7Omy78F8VQ2y1DhSbp5cM4d0aQWkIW1ockVopc+sYeWqkSI4CzrXfDIUGhp1KTS1fi8n
jjXPLgeBSitOSQdw95i7N1VobqYUZKclTXg2+sBZM2Y4wkw27R3RHAYpy56uHcqntVOg512BmN77
c9PuYdglxp1WroIiGeY+OG/Z4nYk0fk05yB82V71Bi/ZZwEUaDc0gEuIpXf3fZOY24wm6aXfW8hG
7d5/SoECAEgUVQrbSfbq1yO9DUIopGmpy6t6HKAiCaRJ5VP2/jE30A4ScB+k2aUPyIfuBBF18KS4
9FNPIlWMYXDWhKAhzVyy92M7D3FYC+hnBkxYoByOM1XQ91ZxF+U9DBlCIN7NFdFnC+/1mWQgsfXe
Bhno4bVzY2s37WJAzkcKNBPp8HEeQZNtCX2OmIq992oNsAWOfTIusNeZqpIT6BcqfpQEhw6iZcBs
cpLqbFwVE+inA5rYGGVOuUmDCR5iJpCTDsVOjcA+7jiHCmoqBMVMBnNTMQ8C9QjNmOcJSoUOxJmr
ZlwxiMtrJHs4zyPMTj5OA8rRfNoakf6Gqn620czqfT3hJqhQLZ/etBBtPlgfrN1bRkgWgxtwmATw
lg2IozLkyFpqsKjxOHzNI8nVNEIvY9VU5zstZHMy2goi4h4qOcbK123Jy8slYCVMmUuoXp5b8yZE
fsggmSAmW6jTuvPncz+k9D1v/P7B18l03GHpkQbB43EeogixlbGfXd2CcjRuqXaFRpDlNs8uma9v
hkHi1Bbf4zsWZAiVocQZdBVBNTSMzSewkkJE/TQnSMrEhOAtvcwvRo8AZMcGdMKYBAxyHubV0MPg
c1Au5yWDpP7462NgznWBFOPRvr2TI3KqRVLZ6aWb3kzMmzd1VuTHZjQI6BysMvUlQGaQ8Gxh/UVG
i8yXc6sWVGSjP28mV37pxWLUOnMoYB+FYt/ZG8FQmY57FjBPDUoyy5b+GEICdjzu/KoYt30grpc2
zVbLvhPTQVBZ99LHw0rTBydd0pnoka5+bQ6+eaLUTy2uO2PnNk+zr+8o/P7rf703Nf57nJ//44/7
Vxz++O38+d2IH37q+MHsR2jc4Yf2q/n9u7CYr6vbtwdf/PKnXuVzq+6gG/n0qsVfXPx7rcqQcnS5
/rpT+fxCxivz5RUyYl9//mNEad8LfLr/uWmpjtC0wsSRCNDseWpNPjct/SNKfXTXME2pACr7fuZz
1xKvZezfvECVgDEX4Stceu5aBkfoMXKGi+hbMoZLz7t9YVI0ar/+/m3X8rH0fVlMQc7FuK1kmGRQ
fL/zb8vRmeqSZvNEtuVk4jr9UqXeJeJlB7FgXwRv0aY6cQSyVdJ/oqUXFdz9pCraz/LYwyVwpSjn
2DMLHyvmbypiI5WyAaqKrWlncpGIT3Noz9xQIisD9ZmNSNf0q9CmOhJVcm5tWhyjPtTrkV2LgcVL
ttLWS8/J4kW5CTZdWKKTRS+aTCXQ04aI2mLlDchXxN7tyUNusqjXWeSVNwVoxf5/ZyEiAQLlFnOc
1y5y3nqW4VaYDiVkWqqzhgx6jhbSmT7yWseha5d9PHP9EZgRtfCJ7aSCqEbrTDB+mvajH6EB8FZ0
zkI9BWgF3rmUBShCxx1S6pnw+rdVpnsUDfvCKOzeqvCacm/tUv92cVhBXdAoVDwWyo/rJoxIlq17
U62GqY7bvryavOR90YztunT1eujsTR8ycpxX/ZvU+acF1Z+XtI+7oowbNVbHqHKCaOy6KuJa39WT
IMdlEUB8IeOdFpDOVe/OtBslsNLGVjk8DGyy5NCXivSpe/3/g8vTHMSLqY/noafHkYb9YMBfY8vB
8Mg38xP7+75iigKm+MAMCTHrGTieMAWj2xiMw+AvgENKSCOIta+Q4tMjkE8fMf4Vhb7iCQXUcCYx
h0rRZkKr3//v4Al/qRjtn0gZ8A6aka9CjleUXuJJRYtW07GUDwFNuj5cMyss+DuxQ758lLK35a3w
Wuk2upndLFYdmzBdEHsmIZ9T3QrtxYZNpX8SZnLuV2Xo6WY7hnXlzitZW2+OTDlJ+1mWXTGZladU
VYDk+76gD+hpz/1VlU1+dYvSwCZ3HAqRukhV3lge1egeYSnCSnQXMwoirFdpJdvSRmaUdX1G/bnB
ktMaMu8pq7kuvnhuMLjnG5N+B3Qx9/IN4Am1n2IQIeYp9qOoOC5Y9lvM9Wmd95nKgodkNLpotl0t
KoF6aXCtv11c2qG1ghKvyr9UJMlZ8jNVby93/gG4eL4PIZQzwQMOS/1ppGIpeOAUUfl9QcHT8rgz
XHIw5ZB5TbFppzFtu1WbgaYCI4W3WP1mFHx2DNXqokZ+0qlMO/RNMO7Q0gs0gBpc+/EZIcF9u8Z9
TsTEB1xo/x7V3i1fntGU5R6GB7h3r7x2IGyVLn7qN5sqANdFy7ztlLopJUk6jGv+Hm4/t83+uSIU
yKvycejk8LloiBvfeDy4T2f4nIoGYiv3KRMJA0qPRd7nlzrB26NdlGUG2fmJcz29ofidx78ct8EU
Et68CChGXUJMrzDE0Mttp3LIPTJl/N7zKx/iphyJkrcIJK/bmSX3q4vco4ae87KZ+3elQ52IMizL
KxzKjw9CHhpAYogpkBIsQ+E0+IEBOpWTYi51cpeEi5btsWkwhDCvvaR2IWYKgnaCVX78yD9vHoIy
5EK5H6LCdN4BF8kg0FYFhjvuhRoR5ZuZqgVTA7Id0YmFlpIIddP2OPUGtTlegLgxZB7acD3khtjx
J45AD5DMJxhsEIgSBCoHnAYHq0nDpZCh7bzPmEbwaw+VabYPiBqDM3hPtR8LdJljcIUZDGWC0oBV
yZxk/bvaqmKGpkNb/S6ss7rVKM1Ny67qIdfu84/P7CV5Ej7mUIgQEMoo+gmIlgMs6cckQPm+TJ+n
tmvhBKQvCQ6LTCOXXoTybvDeWVY2+6DpRrP/J7dp/989LIqmhlAckkqAtimg7aXfBg1z3eyU+awr
6QHDC6DXMkbDDI1EnvJEAvdd2rflbV1IDURtbd1SuQ28whvKqMmAtnvknzPcpVEEDqdiKq2pfwIr
9NDH6P6QfIaXADE2B2Z5kJ8mPmob6oV/dglTHpor4GcgTM3S5VZDq5gbLM7z6wHXzNzUZl6hJpy9
d6O1yc5hVApUqMYEy3xaZ43ukkhjUDHp4l4Sr7pSdZgudcx4OAESmVeAYJ+QJazwrSUak5gO+7H9
D1oKQCrIz6gvFKHo1Us468uTh2dqdFkHe+NLIwtIW+hTwhUxHxOGbUz3xTEk1PkJPate4Fr/CCeW
JgEuTWMH5WDTj/znAS0OUZyBbWAuEzU8g5z4J7coJzDTJDP2xraIombNXRmIc0YztBm462ccR5gM
1fKxztAY9aM+a1GWxwD8UV2lzZJ427ZGC+lj6/VOXQS52hOESQx1FR6XvdybxzgewoXmwZfDlW2L
cvm4VKocy4hU1T5p5Th9GMjoMMMfOQrh5SNakRNsx2Ux4x+3kLRD/0U67jbK7/e2K6c0B8FoHh+P
4Q5vHqPATAW+woA8YOW5p/fcoLOyLm8np3RjN+HQ0gEtDLN0Z21bJm1UVXXL6thLk3rapgLJ9VoH
OhEfBzJQOJkfpOAZQ6PR/fyJbxxCOE4fY60+Zp1RQeKN2APX4MmsUxra6mahtcPswMQwd+LQaC/Q
rOF9MwIofuyNh2jE0I8jjCJvU9CMPz3RtcRlEBvHa462Jpxx7MUe/pjzSyRvhUlSdZMUfIETjqzv
XHruA1jgpz9eBjvcObrkGLJE4sKbvo+dwpdBsfChb7xQ1R9roeuOQ5DtpfdgmqwBGmF8QdN1m/gm
fzO4IAXi2EyadJ0GHcMUUOD7UNbQEkmb0yoJ0KnnbYU6yY1UDVdd4JE8RjNhMqdwIpJBfhcJlFaB
Tts+2DMCPzRDhpHWXVKU3T7yMavKLxnyvZ0jXkJzG34ypnuIawFeyCR7MYDtawIOMeHljkuVZHps
nP8B41oYm1vLtoXIz4Zl77cCJEtsMzpOcNsJeh7+SbtHZuspu3dp/r8p+7bmOHWt219EFReJyyvQ
3b7biWPvJC+qOMlGSIBuCBC//gzi7Dp7ZVetVd96SJft7gYJaWrOMccYy4s1Zc9sy48lnZp+H+1V
r9PsCJEGDM7kbIZFu/6y0yCx69g6Hjl1EtC2eLVFYrCN/uEh/rVrT0pkQCWOTUQ19HoTEFb/OiST
AZVXYkpfypln2Fszupq4gTnK/LF1f+1jKPED7o1x1MJzg1h5hBSrDQ6aiCdI45ONHr9SRjr5bahE
AWLcOhzzYMKq8gcGmi7Qap4dQ0S/IXdnGRU2O2vQcTLXBJwXGO4/DO2PCgBDAyBA0gRbJQbhjfwx
tHmTSTF4FV6ybjki1WwNltY+7L36PselTCfwn5TZX4sURDJZj5FK8EC2fBy6cNrHPJm7c5VFfn1B
lmoxHSD8ZFh92bIjmkx9BKz1QtZBH9HNI2xe9aleEdZmZCS4YD+zGD+hxkowFWNHMBXzXPBobujg
BbYEr1KBn97n5wiF8tvfT8IfexSMddDxcX7REmVn/D+pbrLuJA+5iT4t4MkhOryntykvt0U2qCx5
N/1TWPjjODouSaCZTWMcS9CO/Vl4xQJN31xvxSfnE6yQOUBa3V9w9mN+iNBE0RNbI7W5Oh+ygAkf
FjYhZUHQwyytdhvmpyJ3JRNnNpMSwQAbcvlooQvCCTBG2PjzNuGg+v3YOoNW4FpvwO2xV7CLjsfR
ye14EJHoE7xUQVTLx1iNCndCpcTZJPP5qFP/frbBSsN2+a+qD4M/DgEEiSQhyIL+rGyQDjp0m7bw
ifOAhkQ9e5nphq0xEw95uhMbTobbXJd1BfKn4LW1pjc38eCzjdYa2U50iy5+RO7ZyIusMavauu9x
P4ARxjzJW1lMavhBxLDbj6PKR9jn7MmwPpIlibe9LYHdU90Y5I/On9eVlsuDNZxtqs5HAPJ3WWyT
qp0mgGmN2GZvGQiopdlFDSqzJRsadOA9y3rZ7RrQKo2oIOJcpYknz/kwB9I18ZZ48B11taK3hPwN
nNHrmRfIzJpiH9Z9R1mLpaivNxmYr40D3/+8VEWXtXSMtv0T2hpp/+rJ0LE2I3OaNAH1qQroYc+u
aqs+XWXT0aG7gmZibo2K1/2WVVMcX5I14ekZnY6Sxyct1UheAl06Gb1UKt62T9u8ZfN95GaQeHBi
FP4HtXluX0Bf6CZVa6US7j5UG3o3F9YD3TjvipSjqkFeylJQLO3uTPmWjKKcfvBUq2VrsVSC+Vn5
eV3jRg6rS8QVOuWGli3qADrkFzZGMn+okiKS8rLkIGEO/Ccvp2zGLKOXX1oCcr9asKT3xKLB+CHL
4zmPT9NEtC6ufcV6PtxNFHS17iQWsJSWuxXtjb4/MzDrPf3IJpCSr3NBeFeesVbyDPjrssc41gdX
9ivo9BHJDQgMzO4iXK+dizi0JP2I06aR1UoQYBfde/pZRT6n7hqLY41Ys2ZIW5IHr5F1gdsesnLL
H4e0KPAyv/8y6vsBfwNgDhVDsytHzNvuTZUuNyK3ukuvki2KChCpBQWf+rJNIhnRxCXLcS7GNOox
nC6jOFS+bSzkcdUIyiu06MOqV108CRaJdTgXMotSfS19qMrlMRcZeLu1qaoDkyjsTLl8LTrGov0W
JHSHmYqCQci+R9Q2nN5GGUOH8y7pTZ8MT0KsomSnVSAQdCfVw9HENghZxy2FJRogl4g7HnrTxlqK
g402xxGdPqddOuF6oxiq6sV3pTGNRR2MmU1L3+MEaZKcH1+C+0fKUoPeeeT0hDuMvtE8mbL8LPh6
zFg2zBIvykFE9DyNxRHyCTqTZdFU66ywAPYJ+cZlruyI9+n3oXJ02DF9RhT4D2eJY7jawBMUmWj5
H48n0YSn9F/JsB3zPBE02ec28pHFo4gmCYrLT2NQ0BhwXHpkWs1aJuGgsJYc7Cg8QQgtwHIRk+8n
zFfEAchzv5Nkuy9Fcdxyjyet9+ccKwtXyPAn88ai7VhguY2OJ09DhN8NFaixUMUsCd6KI7Y0K+5h
mRwu2/wej7XgiL0BcOP4Hd20yp8lJawC5r5WAIDQR+CQJ51+rx62uwpfWYjoGBybw6/J8Fg1tvmd
41YU9GP8lDkq77O4t9Hz76mGbuR4+38m+f19QApSeV+kesQNJFPElzfZ57q3l37KAgZt0h2uZXUH
mmcfP6MA71RV0/cHpfZlxlJD5e1tdz0lVWC0TiRfQv5YjV5hlpZ0HPCWVANjsw1gDkhAaqhOjqQX
rNEUvxyKLjZv1fsMKo0dhLj2Piae9qjRGq2mfE2ugi+P6jx+f7TvyyNnEmqFU056fOJEi+EYPAji
HOu0S+xxGU54jl8GZeKCv+xRT/x8g5Fmx/S+L6TdB4+7xCCPb0l66/A5kAAzrC438+PW3ycU/ekd
P6ghU6Q4RTGdpLjeU/Sv9aWDUg6fXnsPgdFdJboD+XArnm+/FKl5S/JuwvJxFBkrBm8XJLuP7ujd
4QvT5XghS1fiZZjiYzuMYKHgZfJ5x9cXP3RD15+nrsT3cpMlXXYlHQj/8232vlZ64aq5uPye8kos
Frez9ZnEl+AEULi40D2405cFhO88fkHmJkq0ek00T30Tu47h4lRwhZJpHjSwTdCpD+QGj4n760J1
x3aG0ukAeiQIx6I8SySLW7jJKjds6momKoaYbQDDdVxq5sB5vU6qxOP9fDYOL0ga6fAwGo9/A2g7
+VcarwmgIgMsf3hY5MwACqxW4OoJ79TymqMvjyqAhf1Y+yt0lgCJt8yA81KXlg++PA0jjtjxtEUT
q9w1rXBUbV/ifBOIN92glJRXv+FkMQ/cirPnA+rd74E4+GxdaQHBR3zJfu0Zo8oBE+bYKtn+mvFS
rfOLyVa+5lfg+h1D36rOYYoyDe0HRiS71dFTvoOUClKEJcf0JZs+Vs1BAcLLO35aOrni06CgHeOd
+z7Fi8UCx/shjaD4qR924MroUsqpqgFZhHy8z3Ri8Y48JEcNu1DvsK7eQZY9oYNlZz8Zy9Lrjpkd
37G/Q28MZTlQQ5ByJPBSlkiUvuOI2mkCSx7ABL0dJZR1K2Q1aw8QHjT9GaEyyw/y4YMLiDTijFrv
mDzfZwdUkPpSAosXw9Th47AKxCi/rEjPWHSzMmdt/wCtwgFSKo/j7r6QYHbNHwhgrMBOGxNR4Od8
1XRwLaCLJIdSACBQ/pV0WYKSHIdhhYe/R2THqHLw/TChI2XHnNvUJlh87zMpZgUkOuvjPltu1p2O
rPggd79GzxbJNFCFXZsq/4p4i/UVrXrHDAgSH2NgeooQ/FFeHigVmEMHmov+jlr117wK3CRvZIPS
8yHPjQ7sTFLl5ujfa58IiCdwomUDrd0A/DtqyiEp7CsQyVXOn+LOiK5rGA0Z3z6uoF9m5gcI/ItJ
vzhWApq4WOmXsWqidHfydSc+JdBv4HQALWVOEoWcsiho5ROPVT6KKm0gxwtRsdTFis7U1v4eyfuz
NFoAIG5gAhOOYf0KN8OwHPGvCt0RTZD9H5u3d+PxDtC/MGdMpMfvaBJHeEfowvFGlgGdQAfXT0dv
ox+YxlbukC2yh30OiT4JbNRjV1bj8ZffSxY5JSJRBScg/OkdDz/CadRBTxFsVtRJauPyyfOiW1W9
xhPQcxJ2VqXXq5mOXd5F+wEHOvSJ8EKQls3XZo+xvkmM/sMDcMvjzmWPTuPX3xeitsKRZrBUouf3
im1Cm7uQtZi0Jx/ke8CS70CjKZMDjI4Gc4CQzuaWkHbsRqMYiEC5j559TzXGDCqTwFLq0+5I4zjZ
cI1iGY7b8r82XKQkzpGaUX9scp0ebUbwE7ZjTRZsT2VfQ2QxjeOJiwG78fw+IcCBj6Anwc3A9xKX
ROKWp9lQlP8AfP1R0APLQXzACk4R3HJobv8o6PmMHgLw6vSZK5Xjrouu27AboGkZHkxEjh00LABe
eL305rj3f6ju/lrbHZeHFUVOYXxHYTrxJ/xu/aai1RWAqt5DowAGjLtAHYCd9PeX+gNAx26CUj7G
tQBZ4d/8KOv/i62xltKUDKnkf9ZIDOKIaowGK/exqNCzQkQGzxIvvhd4wopYgkf2Ozj+/b38FUKg
UNsfMmaKwaMdjnWe/vVe2JKlgG9F91yhq5Z/7aH0Roh2roRScldInf9pnv/3guDdADjIS0j88az/
QFQlt6BbjuC/mW3CQdFJnPjXRZAIc7939t8PMDlgu/9ftB8jBHYbU5AZyzRBO+qPC0IkSrppHvKP
vyMG1O8HaB/yLFB63ogrl7PQbLcf/JoF0Y5+OuJ5ZhEaIrcTnEf/cEd/Xem4I5RSJUg6WVFRcHT/
bIuFKo7AY8vMR1B7j021Iq/DHt+8hOTw3JdLj0fAiQ/YmVWGwwGpRQTdPKhDkAf6vVkMKvszHbND
5bchtIQGod7g7dgfLHnoQ4Z6slnf+1n6Pcz+/SD+fIx4cAQaDFi3AJJNyj+7rDh3zZxu0fLAnTwi
0/4rEdKOTv5DiEpP7v7v16PwrvjlOpXDv+Kv67TYkI1AFuIffh97WwcaZB0rRFZVW9d3/ydoDUzt
pARtDOMrIe8l/xMOspUBiV56gePmyIKRJB9Po5AD9sXkzHFg/P0Aj/befy1TLAi0n+DNcRDZCBDN
P8LfGvatt5C7XxVTZCVtinEssq+5xYb5py34v5fCoyvR9ioJKv3iz1A3snQMvsu7q/dUZKFAR7CO
UjPi5e9H9UdvDd8OhkaFZjxmEXUAIutfn9sUz5yJTVffYwGY+ve2SnN5pIo2G49yci0X2C3EI+T1
RV3YAZ2OekAq6po5m7biRawxguA/3Nc7ReS/JhwYJqYAyib4mSC0gUT/1zuLY/SLIDZwUCakMXen
lG4HS8LHJPXq326f0GhvlANV31X1yHZUsfVMYZQw3iKLADWoa5TUQKTuUgJMJH4aGYWM7wpCcfSq
H6BFl8kWGpaiFfbFGTOiPIOYhEzmNA5+T+cmVnHuxra0FBDgXbYlKsufqvc+o8xRJGWPbBoTs93L
ji8VqDx+yfsEWI0AheQKBVDRw4EgEhpL5HfiBLr7sR3le7qDyqHEIZb/Cq/vJZD8NZsrH1McKShZ
j/RkXaCkjq4UTGCGhyn1mG6kfrkvHjIHtSzS2vecS6Npi+cGhW+yQ3vr5jHZ68nZaurbXINi6+v/
QDEGxznYgu8J1q8thI7fivndTXkkF4VZgHih5pF5etKlwiVHiWpnuYESg/VdA2K0Q52HPsMghpcM
6XiVPeRhroi+hqg2OkAKt1jgv+G9PqzW4DLTculHwMFAhgp0P2rB51KxJvIKqoaxNrCuo+lTZSpd
rKfO5ISaTzRUy64+oQ9ydNqQm8Zp/qBmUJ/zT70GCt61WOegOZy5NUkioGFFMvzvgJLYlTc039b0
K9T/YS4h5V+Z/jBVlZAp5OEugvxHw/Zmmxt47aDHf5pUwLNt1y3dbajjCIjJ0iBlTGjZBBLYeicr
N7u9Rpt87VHlV6VFv7bnsbuQeJjXtzweZeAtIygEoIYoptF+noAIRb6G2upoBf6OkQZ9+i6/K0ec
J+I8cWgCPLL7X/kfAPkjfw3TfByG70tj+JWlTsUgUUraCkwd0LBtnIPpbV2nCtxGKmVarxJCjU84
XFT5rKcqGs5jT+EAwLtufaahp6IN/couPVmyqz7O9uvRbssVEBb1sbB52mwV5Q9FD5Y5sOzFfmJY
1FekowqKE5LyN2H18BkuLardqoShRh6y+YIiHFBXOtHbUsdflcR2hHwzv4Nhj4ZHCOd4unFkz6LY
yEmo3j/uYpjjE6qF+QQNSTZgxebjd679c5oQfWtJ1N2Oi5tP1AEaB0EGvg/KVy2v1vJDobkB30D3
P2CYwNqB6w4U12lqKavMTbmn4zmwCd3pSUOwgvw4TA2BVuu84iuvS9SJb3ZT/gI+BvthKjlc5JZA
EB8qQc9cxOpZE/QMoCSKjaujTHUv67aX34ZoooAY/PhpLdP+FKdzfEPiive1iqIMsnIKb43ZTT+d
KNgHgJo9eFRzVv1I0IJCnZXo5OOSCt6fdZiiU+LG+aNbCIAQhILWhc3fZM4G+BuMawkjnorx8nO/
pFW4BjPCf3cpEclJeT2j/OpHHuoFJpw/y5kWYxtB2HkzVqBJtCSZxYdtySTqt1HdUjcnBm45XH2L
hdN3W0HiW5cnxwpl9OjtdssKrYTf7uNCLtdA5aMbEGN52paIfj+Sdc0gEtrLhKOc19EXKHPXnyaK
tibtk/2bc0KlYDpo0Br33WHl8kEP0BQo66HmWuV2k/vOdHWc6P4hJAUCMUq9ZlmzIbshZTzoG7sZ
e061T2/pMG7gYdNXuobvsWfsgUClXS/Ozy0gzxhirW1cipYGlZ0I7IAeNCf2S9AbcsUYbffO1V6C
myGbou8ojE18Rr6hY67qLB2miwKAUafxOH+Ark5+cDzMspHz3L3Ahsd8tpse0xrqs61hidWiFrg/
dIJLYIHYeBvfG7KV61OVOg5jin0R38So9xrNp/F1Ur2ptV6SD3BAKK91asvG25jdkH4i31yZb3cC
fYgF7RDicVE2Q8AbGVTKvrvLy0j19ZDI6puNkGy1JfJGUVPhzFO+5vKMQJ/nkCLtxdWcKP4E/hA4
Jyu3L6ma9GXxW3IResm/2Yy9rKjfX3Yz7uUFmrJQCzN2PwMm5MLnwvsT0tPwPNuKstoSKJoS2c2g
YEOSkVdSXwzy46TuCle9VNNcvUEUmn0Slqm3ZV/2nzBiYO1SqPSegPBwiXFStGYz8zPy3qimsB+6
A41cft3ho3DJhoSBMQaY+4GHmOAs2xCRYgHOOE5tmV8VaBg12k3iIqm3L+CcZbj/Jb1J4ik7C0iX
vgAvNE/VxO1VEobqeRztfts5YU5bgZCL8nzsHyYSzzfWk/Vpcsx+spAefM9gvwP+uQmQkIYRmwdY
22OSzf52swUcLdYtU8CTyunC8pG0KNvB/AQcU13vkWV3EL/aDzvUNy8lIJ0vZi/nTzjwu0NFXdzv
STSDW5X356Fi9A6dd9gqzWM1tFD5TRnWu53OexepJ4nWwFO3KW0aMFbis10PO4HZkw5F/77f2Yr4
WxCoJFCLUX3qsr2ChrMbt1NWyPIqQS+yWfROHsuly9AxsNGPiKXgxt0FSva+asK4IQdvITcbIdOS
NFuK+RTjfx0wzPVQaXYHY6XuCejP8BCRML0Os/2Gz3QAoPvk1Y3IYIQvxMNWCdBCqU76m0rp9KuP
mIdGj6/xPShI/qVPl8VcYOWQkabiSXFLmLLluYrHqboZealb9JfJXi/ow7dltY9FLfa5WuoxY9OD
isBDuA2RKTDXebzOFtq1BQ2oZLPJCq2VGR+zjUQfiqnqNbxYLIcurdL2o+h62JagFR34LdxsVN9G
dqJgajKYiV2Kxbn9YygnqOMvR+oRt5XZ1KAkZk3BDuVGAiuw8CYqkLk0FP4pyz1QHOGaDN5Yn9Zi
hzAMnj/5HWiELGnXBCni7QyAYH6lPapSizhi9Xzon+NuAt3papnz4gbquXgSn/YssBTq4M3Elb9J
Eezi65KgU3ExQ5hsyxdH/XMVdRKuM2k3VLa2EesG2USk2p77DGyeOuVk+KBCEu2XFQWwaOLCpPHd
WkHj2KQW/YX7YkA4bUHc21sFxO1GpHPf5Ekhb+YobE48DiHKqz3D9E/xNrbAj0Z5sMd0SsfHGRZH
5dyGXOQD1NDeKeyHEm3XxicQzZ1I4gd+Jzm6xvU4AX5uIAMzU52NAQ2pwgt5NfWEqlO30vVeQsCf
t2Lrt6vD/qJs4R/IC0B1wibXsrMabVIouAJUyejKwwJifohotUHrIRjkwQWR0KwHYImviY7sj6VC
apJZHdILVGtJdoIePvVpgxSOR7BecQdFbq0Lnn8MEVEFEjNfhn5oEElnvEHFUb/13xGETAn1GQR7
ELWbZKtOciySgp90uilK75Noyf0LmswjuxKmJN+6Zfm677x76bj+2lWaihplwvi8gnNyYiWzlxiH
R4wgkVu05Yr9dgjp8GCz3sNuyMJixuhd1wXoo7oeRzo+22nIW2vzUPuyJ4ivyzx+nzu2nws1oL3Y
bZD5QJsSN8nmVtPuOGzIU+V49lyA2GTbfgEGhfWABVODp7f+SJSWH7SZXHlyRdHdOTWpZ2/c3J08
/IvYNdDsrqijcYM3kBKmTScznOHAQlEdxwmMH7i6lYxG96ncyG2q0UxVnUNTvUJZ1KYpg1O1L/xl
31IIVKGVHsY2rhbjTjrJ1QN4jet8rS0smir4nWyNkZ2AcMctuq7g/AJuK4ia/trlGNwpAHx/3pnt
fzD0481FoO/XWmzKtd6DtA845XH497kc2l4gv8AtwIytkv3Zw1Ck8ZPmr6Lvkq9ABGGJKJPqouJq
PBe6EE+RiG2zwDLtczyNL4MAQ61D4XYuUia+qDWFTpBmSn3JYgbdbJqxrWZ2E2UD4RC5YTrFoLsY
yHsP30oU4dmjQFlys6xJ/13yrPgqWZd8lkm23i3oKLdUG3WdAcp+RVMAul3EtE3XmYjNfc5YhrwV
wfFYhOQ7kUeRHqbxOLW31L2ppYz6EzSiaNAC5Fb59USnXjUwB9hm9MB2BRCzWEUCf0bEkRqWNoLe
D9qlb5zzGSLXAfdQC+jIy0biexvAclgTPGh6PeY+LVqU8MtgkWvJ7mbUav6XRtXGG6mhhfuKg3e1
dRWV63IVzTJvZy2iq97Q9OXgM8DIYJG+7kOkHyndxJtfSo3jAZXnWXkGlpZiNLtDS9He6gCyC2wu
kNLcbc7rN5nOGzwoAX/Cwm4Ztu/zHLBXsClRp3kNdPXHgm7aUqNTuMAMZ8luAJ53oHL1GxzTDjrr
TwJqKzuPBZ9vSUD9VkdIR+Z2YCaip8gcsqx4X+jr7IbhS6FhkyYdBHpDHJn4wa9F8oyuX1mBrYQc
rs7nlQ+XFUnVDaLftMJSgHOBVK5C6gl2SaQeMr4mUePZwRAMY0zhEKIXKB/AlMEiagiH3JXIBW5h
OVo8o2yERJJmT0cZC2fMAOsj5NTZxPbPk/OTfExVsroWVQWTCGkwBdp1YxPfDeESxamYyGPuM/iy
yMT02bcBdNZoapao3AQ7o5Ent/hecpWrqkG1vREI2nc+Ot8UOHBpaDn6aiVMKsAyJwGi38BGeRtK
BkincR4FmH6CnWWWZzXMG33lz9bDCuYzbMaI6toVWwXtHaiEYN1YLxDe5vO5Q642XXvuo/Hfzrht
oScOXtY4nahBD/AZTkXoCV00CFzzBO8NEsXiSXgt8RxIBBqXF2BYozcBFxSL4f+Eb1wRYx6dmAJk
jHyjn6mlKX9+B5EjfTRCYNt2QLZpwjZ9C2v6g1IAHsPRn8E+3IsfHWHxll/A996x3wyczvovXkOQ
zOupBAAXobJlYs1xRCAcz68e+mJT3s1IKLeHWFRxII3vHMxzLju6bnhaOPKEEm9Z6adlbOkw+zDd
Zh7D2yGRBPvDNSDjwA/qOZup7vNTDgJtn93E3pugwI/qZ+Q4qB06c9a6hOEY6IOqlWBH3acgmSF1
1xUiZqh6JFElufRzMYaggQ4vQHj7BlQvP6zk1E0b6YeTXsEEqoAdwGLybkfqV55YNOQM3bmFVdrX
CTEVORUBRgwX9CPHV1364SUC62euUwVRXE089s4JLJjxRzxJZFlg5XMrTyp3FW/hlzMVW72nBk3R
PffhF/v/Bl5CyxMFa/cK+HR/p2JIwqEB9/ciCWE86WwEiWyp0KDW0fAsqm0trg1SuAI6Sg23tW1a
5XSxcwx25VbqdYJoaJE/9B4zWDhYAg+LHOeob+dsDx9dH60bEoRoOCEDRYXIhKb0YnMyjy0by+0t
2hkcJOukW03ysYT5GG3x/6GbvtsYjXWYny0oDaY9WlCNWJHwE9IJ6648p3L50cGtFIgLMup0anbJ
uzP0YwuLzqNPSpCGUlNNDYuJUic4TTmYRKjiy7AMBIBlwdJOwTAx7WGbAMsA9zCWeezbNKZ+/gxK
BugctdVg/zXgmpgFCVKSgu8EcOuhQ+UNVw6DPPx+QyNwO7wDi1Mh8+Em6pwCxd5TiD7A+dMjKCVp
8K4tJ1qhVRbN/AI9BR5MsXUwFQLn78rowYjGAzB720GkwNpg1QcfxQrj3DXMD/X2FPCwW1KxsjoJ
cD5+wp8TSYEUuruLEIbdVxSXK/9QiNEeWVeW9lfIYPIbC0Oi/g0hMguXbCHio1ozdg/6Zvejswlm
vlz3DTQ65oGM7Hu/1Rrefi/lRv3TageOIUBeh651MSpE02KEiELS6mMC+LCA56xarxOAFn27grPz
rzUj0DdS6cjVRIQAbdLSZ8M6dZ7TKf6cWweRbwF+JLfDDuWA20MNXVZ4gNYz7dvUuwVis2ECcR+m
i9Vy3eUWrDk37aCpdmzdcLvVcFA2UA03eipCekbnCv3fOIPgse2WbEHojaDD6OtZF6A9Zp07VM1T
cPeZ1/6ug2UlnIZop4szCBr607oVM9jQM6zGarAUiq/E8rKDdwknjyY6Ml4HvftUI6cOfZ1LVoEm
I03PWxzoAowwwCVP+wgEoN5zrfOTXED8a7N47E+72fAZGIO4a9BZRt0umf736jhM8JjbmnWm4UuB
aLHA43Oyuh3MUn501M4el6PUoCDogQKNqbrPBpbelnyQBehLDJ4+cG2qbqOIp29h6OXNFmn3BA6h
aMBNS79BreMn9D+KKjQ9dcI2xQrNd+vXIGBFY8uZnTzvywHx12YDBNRpoOc5X+lrxLjeHoBcyQxg
gBpDPegx+dJXYGLAmC+xDwrMl/hUrDSgKKhSqC0Mi+l4GuGU9knCXRUGSRLn84L8vOWZNeUxb/nj
mq2AobNUsYdyGLPPBuwPuC/74UvmRvXZzkrVvJ+APYLpCQJXt2DJD/ZLF61xh9xqi5oImcc93Lvg
vAfc5evU+ejaCmzq1vayeITrkLqZqYEGxRbyDrhAcRWxuHwFYtwXWAZd/ga3iewEQbj7uNiQXkun
5rQRSwnnvjDFIyg9EyCewrnyymXwoWr3KkLiNPbVdplougwfoeKFERXArdZiqcNVNaNwds2q5HYK
ioOzuCafOQvb54rNcOl2Poakk8rTWA7s36A7xy2hZH4pke5fEsKSNwVm/OcYH6Fw9MLEQYrwGVqg
8n4D+eCilxm7rvTfQJyen7SPA6vLWcUJ9sH+VHWRREaTkPGC88BOKDNc1pYFSDP49N1qUvsvAbCj
LTcUKgaO73u98US9RuVAngWHN3JDgOpfaw2fLlWDASqzDN60QP+httfAg+wbDig5Li1681BXfUZF
C1+/j5Y4RejjLLhBlIcL9MGZsga6bJAXNriBGfQa0AhVjySA4hMuawoNSdpmCp5a/Dr2hy3VNQjm
YX5h/bbS73QiSl4JBT9r0jBi4zlqy4WS1SJ4SbBs0GsDb0NUSZ/HLQiByY60EValfWNlbuPt2ocN
KCZcyTd6JvDOKb/mEzyn59poOWww3oRlSUxb5HngT7RRyLsORBsC7tf/Y+/MluM20ij9KvMCcGBf
Lge1F4vFVaSoGwQpStjXBBKZePr5ivK0JdvdHY65mYiZu27bUpFVKODP/5zzHWzSjPG4vTQZbb40
2OtdD4tq1rXfzN4AnrVGaMVACFN71mWGkpqnJS6mLk0u5nauwR4ZJC3SxezvJPgujjC5o/xheGrD
OZHFGoE45NxHlClXxbkoWjG1azHTEWfBe3Im0b9N5SItHfO3dLlGb3YZyeAJZdwZ9gnxzQIqs6Ev
v4nrp2ZU7bJUyaB/nox0sb04T8KSf4dHP/DVlTEKDsxXELGSyl8pE3aX3P5nee5XdRnVkOYJn+xs
hP6KC/ySwf/ZIZF7mmgSyLP3su0ugkb9w/hRl1HFB260yFL/Raj8VZO/vCIxbsTKS3YYyffP3QMs
58LRJC/xrf7xivKHqwaI8YA0L4LMnTDBSVNBIc7yAlHwx6/8j2gO/47w8jPg5f+IJ/N/ISrGIWnF
x/+vgPlfWi0ev6lX8TP/4fc/8TvJIXKoKiEbHFkRRu2Ar8+/Ki0s0/+NmYSUagjQgSQUl9H/psP4
tF0QykYEJ3kCMoXrAcn20mlhexRY4UTCpUPNIrL8P6PDkHf+VdknuOm59qUBwuUHIrJ0sQP9ZPfh
bmPIvm1NPGPcNKXhMkpV+uvHjZPtbr/JDEvEqm7L+2AOr4Xo5GdfFv1D12ITMwdxnDQrwZ610PXH
LVXjSUx2si2yW3yTxusUBEQc/Nbs926YgPvzPDsVt02Ake/OdfPSrmOjwel3QBcI7XPksjL/xNbE
5pxllEvr7Lpy7LrrsBvMgJ2gZHpTQKvYKbnEYMvC3S5LanLO62YiLZ8I44B1jVEeK+uYRcpHzLCT
aNzAonPFNqtcuzuObpqzAixwrJsXd4HW0Sbn1mwdYXrbT65mhCrjpbVaLKduosIdeWPtHSbIxWaC
OTcPisdEG8YEfgbJCGm39WCiNglkAb9Ig/ViCwXMnP2tKf0ViDjs3Tyrio6NReUKBLeW4Qb9Uawm
P8qukoJlBONRADtDmkUhcTgVFDmEbbGv07Z7UZQp1wyKzrgvOAVsZjyqL5onRQxHNNvnIn9IqT/g
w5oKbOVNuy/s+Qmt0dnRm1DEFtHlfTmn2QLEL82eWRbO6UbL/BCE6hob11U2T9MzhN9mNVWXwUpl
UNplhM6a+l9Hlcy4aecXXJFixTmDBK3DiFc+KTkSZ4us4oje8Ebz87BxknJ6WMKJYoXFqHcTb6nh
EILxgm7ecb8KtqHd7DBA3Mslf2IZ+72t8vFqES3hhjI9L1nPmnQaX9paHGsI+PuS/PY6yJ21WlCn
hO78q64j0och9RaZoI1Lu3zqWIGukQZaVp7ym583/nXtL8ntHLV+LLg9xtE0EZgDKIu9uty5Ekao
WuSNjZOZJAFjSIqku3JnmZ04HgzX4Qh6McAZiDubREwDfDzmuZOtWBqHb/lky10tOW1Q+6AQELXe
dL1n3KeXc2NTpN9oK2lvPGN88MZckcPQ1c7s6vwS0s/3Ten7uOhMP3ZajXWh8abtGHrugftCth3A
Gm/x8LsrLzMisj3zt9Yra/JOHMIT7h1xmRKiWOHleGsdt11Jr6kBrDOaIkaIdds6dSyaUa+8xUDR
MGW1sQzI3qGtHi2vwfNblU9GlRyWpcENLzoAB6Px7OkEnjN2h2PWe7hpOzf/joF1+DItAaDxMS7K
Gai6kD3+YmxgjJws0a58f+QbP3FKWTvuYnxvRx8BSMKT8eKWmpt0PRRy0RedxtjbpTnda0vOwUPl
lt2tz5q+YaLG4dyFtr912pzlQJAEYmUhUjwijY+r0YQ7usuRWo/NlA6Q1ECZ9msurJI+nnn8OlUQ
NcxEylsir9ZKSi6LNJIVwE2l9DsqoGlu0sDVx2nMm709znqOdiOXFoAaskFsdflpyX+LefxObnLm
HINjYuuracq+c4iI+K7NUb8Asu27+WyHnnih8ACHyiUFAeZQgvzPmqgm/BR2q6w37J2JNAkdH8ib
Lljv4B99LfBksK5PjQ0qFce1Dv662fXOBhRHtWNFmMd2uHxWJNOeQAirc1UYr3ylnm02O3FTle2m
7kcUj949I/iW66Gyi6vGYN0sQpbn9Ac81ZwQCN4Bs7u2By0tOIOLsyYobt32dfKpZ5NLEJAm7FPn
VtD2o3HLoVee5JR398z1xkPpiuDVrr18nZZRj20jGlh8pRlfY/whlI3AYt3qSpusgXW7YevIYZSx
81wJNCv+nmbbGqbeDZdvbUl6+q5epENFh6dYbVbZLqjkbZW5+SbXYj9bZmYTuQF30odLGOvEb+6w
PL40U+vtAQJEXwdb3GGfyOaYYxrLnHD87DNxx8A8jY3tyIMLUBUbEiAy/N7d+D1pXcwWxmhc6cnL
tqGcrHWD6XnTtSqPdRqmRNws7gehPucYX28Ww5TXOo+KuNFTsM4bZbNXLPhqBfa0GV073WURuw9c
QOEqKnAUcTTcaSMduAeP19HEXQslTJOwJGJkkhU9jCUTtc9OgF6i+X7CmoEbo2VjRf8HC5Y22veK
AhndRwf2esmqtZSJlBLVXzXem41pOKAnLMOAJFj266JuSXZGoS0eo7yI1k5Y6nXvVhGAyf4QGRGn
IqP7rvrgE2e/drNE0HpN0eWrWUcLR2sXNbFRMO+nWtGZ0b9LgIjVmEwEqVFmlpkDOAm85sZmMjmR
PAHjbupiO+ejeVg8z98DiSYZ1zXkNBtSLWFaYnQI+Z2nsqhi1Dbud72PoGRqFpeBxXJ1/AKrv7wC
2JQQKG9IVjmzjjtdWCeuAbETuZtdUKTfJ7+KtqpbvqScXNjNRNzLCtjx1wkkVDuWBbd+BJs3TuTz
CrsRHOPSTlaZtMR5Jq/Lwx1Yi2+mL63lfe+i/psLT3lbeQwMUrnPNeroqi5FT3MDf9UyuAMSnRq/
o5lzHhZFySkVX1Yg5uwWa3dxF9ltdzBDezmRnOFtCMovU52Ya26muCnaXD6HuuWBMToPOfjXlUzV
FEP85L7u59Wb3XDOrm3dHia3JpsnA2wAIK+2oljqE/nxeUNqzAUhrd8EZ+FY4miP54ifgRaGcmNG
ffgkTHu5LWFx84Yu2GDiLJgQROey48eXY1m88LUvx2t4V+FjH3j8WQdrwzChilVqXhlUEd1Noppv
PczUL0HhP3i+j2RTpedL/GLvQFd1aNGBSu+JhDc6yzP3U+SV84q050BUPdy4S4I3CgABCxE6ATRW
ObYkuS+Jmaat/e41sLHXms85tjurvZHWMu7NRQX7QHnhl7kUJi1Q6itm5vFmMR2j2EiZyX3Rjc6N
V/tyYy3IvNxZuxEad0Yxiy2jSyIAG3Rn1vc957H7mZ2mif4gDUYMu0McdUX1XQxOyJpWFCmfKb6R
lu3m4O+6zvL4yjT+SKZCRMu0Qg3z1zp1HjhoIjGM5gmXbfFZQPR6a9L+WM30cayLNktXfeq8V75A
PvRz+6uVFka9ItAOetDIJ3Xo5ha1Ji+zYlorT6uvZhVW666dxAN71P6AwBtcy8yodlHj3y5+c0W1
yhisMXG2ao/CXXA5+zJ4T9KgXmW2CGgs8vJnj93DtUVqYk0ss9p4ORHujqAfux4sA5t2dNr7AU5x
jnBsirMqcWbEZtJ6cTB2U7pe2HLVAASFvmnCvNqR0SPLHszj1sKDvsHFL3bj4Bu7wiuSGpNLlT9z
NyufecRNn6tZmQ9lMSZ7swjyg+nNTLxJ7x/7RtIbkxuoPHjT54pqprzQV4Rs6apY4PNGhs0XIjPn
cgNtPzraPUD3DEtGCfK66da+TEmcmmK4Gxc1PpvhQjy6Q5ULRRtdtUUx3rgpPh5IZUPJ968tiEr1
ZM7rC26V6Wp5ioYRZZfjg5gfU4s7LN4uF0PcEnWODzmy03KTF3wfrsg4EBQJWQB8Ap+0+J/T0shp
igkVT1bc3xFfxEGNsR58lW7c0vXPZJqzFxnMvsGwMj1US6OtNUtL45p2q/wlqb1mOyQhpo16URcS
fmOui7BIkSTc0ghjUc/1s5mo5E7yn+5Vze11qKOHuWY2Fk0/vTV1A84uC4qtPy7pFSKIzzAv+zEe
a1k/WtmcxY4Z2Ls5rMsTe5J+q+uRjWvaV6vOWCoQ3kPnbWerme8qF5l87S0JHlKZlxtZWNOpbpYJ
OGXR7CcW7bc2bHx9HwbF0N5gSFfeOmIh2/vlCsO8zbBQA0LXIkTMsu1OvDNu5uHEzjHoZ/ehHVMf
RyIDXhsGyA8FzWNRPBdaIv9jUFn5AideBTtuWDsi4z6qwkoxOvnOfsx879mGBT2tF7D9wR4EX2e9
RX4IdN8okvSUS2IyMZfwUGzsMAX3bEPDX0HmmLn74N08ydHo9pOIrHtMVZwFrN7YLZhP1nLUxpEl
e3cgA1Gsp9HJT1SB5XiZp+B7DQYZtPVFGhryYSx2qu4eRUnI/cWycJzVbjRfj3wfgXYvi7f2WeF9
a8Mu3ftTzQgObNpY9QDBnpZiNje5z915Q/YSNrctlleTwfoKkjMITRaLbdCZu5a/9vghOXVd3n0G
y17fzyQuj0sH5s+u3W7tZZaD3gMDa0OiZCQsigJlQizZATywVsNQtGcX588aSor7STBFbkalotVC
l9Qm5VnHcN7rjbKHkWqt4GBQ/rDGcCnvxzSPtgOW4FfPVe6+LnHpJCV3JrDKYRwAQt3lqYP3oIX2
7uQ1tVslBB+y0zRpVNTGOSqLkNKGG8lPEn9oXJ1t6z2Ffz2jFKY8EHGhiq3InTdcNyiBkfI2oLY5
33BRErcs8mwzIxptoorHOFnS8gulSzAXo6CmVyRxyNXxJGlmvwkxy45iBQBdY0d1nC28jhrAVmDc
fGhnyJ37SZXVtSqnZuWljTMwgaOkVTrLviE0wKZIIAIQqcWA1hp8dwU3/qmja6PCjLgMFRapkgqt
QM36LhvN6CwVXVBFk/v7ElT1xq7wS5iibY+5ad2GITFaIQRs3KlLX+G4FyQnL1p6Z/XhuTR60s61
WW6sKnGxIUTOS4rTN3ZmsmirOs/qFzSIlx6PWpzJcOd6JNbouZHv5IHFPszN5YBvm3IgDp55LD1U
DnCw1UqXDtuHIPXXUFtfkXOyC+UOy0ujPnchh4g0XOulf2+K6vOHIljZk9luprEp21g5FMWF1ClU
eZQci1x4rwgF1Pqkpr9iZrbMldGootoMWKqn1FX9qfWLhqtFBDvLLAPMVG5+qlDJb9k/YLRE0CPm
KztTnsXIvE17FHbGy/qHcsTu0idUbZYZBn+Kaefb3HBEK8ZC7mt3JExp9PYdVZJsBLrh65ip8RjU
OfmXEMwne601WnF3CDsfm5VtlEc7qOXdh3aZ5v0b5zVGMd0g1Lig/A/N1MGHSaXQz3K89FrK+dpB
pH5ilHrMDZgIwTAGV5nvzKteLQyONG8l89KLGEl/wCMwfYms/nq2tBNnhf1EHhUbg3TdbefjRqXz
K3zOlFXHziUYjKpMlwY1MY8EyjyalEobRSM7Af96QU0Tey2yh8G3vrMLZv7D5RY3lK+QA7RfnEsj
oCMb912QE16b6eCsO6N+UjCcvncdSv42Ja41xmw9GL7RTVmg+/V9qEe0nTYtaHPrwuSLBOqHmUDK
gQWFnu+x8S9tXIVJwtoJ9McWC7jOGf5rizOO8iCjOdE9XbbeGHeO19JsKZMAg/0A7IFvQr3xzXI4
IobHMwt7xVEnWfNRdcF1WXjdjfRdBmtoz21sUwdmIR0sVbOR5G1hAptZd7ZJzR74H/yrsgm/A6a4
d4uWm0eYZ8eoM8uj9ni44hH6mpTd1O9KBJmN8icSx+ixmA3UkTws7j7Tehp4JK0qa8TbYV92gZRU
rHQ0EaeBt3X5TjDl5Za3sz0m4R9CM75HOSOKTPtA9l/ScDkqLvhVReABZ51xjRjHrFN5PfCq4NhZ
ctz+oUcjt6u4j0yxahj1V0ymNsJKfxpSeYe58x2Vkise4WkTqeaudzuSprUOMF8SH/hDrQ6W2riZ
bfc5t1xxNSZGt54HnyB35TS7zOzSTd7W1l4VHM4GbxKHhkonNhf4r8zSe/9D0S6SOV9lrf5Spqjw
NpwTcCNDHhej85Z40nqYQ4qWfEVv0OpD6PZEIB+499mx73uomGY/HYeeZRQJ+JWVQOhBzDTYsxBx
3wxUhuwjv7l2x0qs6LfBiGAT9J42FBVfzKdmVh57no90RrRb+kK7V2FhD/MAPdbr0liWr6UNpWdl
6dJ4vWB9qAagUwdythhiUplqH5K0PAUlR6QgCouM5sv0OBhuusEXqd+Ys/hqpV39mhdWePMhti9j
Nn01cv/7D8E9ygxx7FlD3y0Ko7OXE7he/SG62+jOy3lQYdv9LLpHo9OtlyXytz+Ud7/ED9DZOV0b
+YLNJO/sjPNCYpwhSnjyhwafJ/JRp96nP2T4tNfjnu+B3nxo8dRFPM2hzx0+a+yHFOv9Ct/hTWiJ
5LVWF7QlXazYZC/ifMUh3biabYaa04dC348S960bjWr7IdMPRe5PR7fh/oP7yuyK3V8U+xKYF12X
C8AlhxYBsnN+OzwNndtfYdQMaUxog4gwLYHxne6KBCt8Yb34rSJRNOeeCT6LQDBW+Gl5nkrg3n+v
8QdcPf3K7OZxR/o7Py1d1w1rHliAdYYpZWLS80hkfKxHHvOXSYi7zMtP4n85FeO+IyIR/+wASI2K
nqfQUQ/e1I0sn8yy82OOYdAUYZo/VbZI370M7W7dpEmq1uzU9L1GCYfxxRftdztAIDh40+VcwXj6
xROAREAik7F+gVh87OAd4Tec5l2aJ/0dxk77uQCHoNaeyw2bAlLrVsDdISTwh2uAe1l7W+GXef7h
HCB6OcH2iMLrQRvjc0mfxZliY72zSYbRBCyFc4ejL7j/W0/BSOL2wbYdlqHKnviWtg231bj2wsZm
Zsyy9V+tBc4QpcWZDT9+sb9YC4auxkU7DmmxVqW4XVJBZbGPH3njsIZ6NJcgPRYut8qmogT5w3aA
tsqgtvggKz+8B1mEhQl9NEfz9L12Oxs8dVPyFTzs53bNYYcoDlkAPGtzaII+qa+GRAUHOZvjphN+
eeqIulD0EVjmqV3a+RP8nVHFviKhlxkz1ZmD++H3Mu66su/Onp7DfZ1Z6L5y6XazMN0VvVlYRIxh
Hq8/jAxsbzFignV4NJnvTlSqzduJXN2edWbAlsbI7nVW4DC9WBoUWsYq7UR9jeXnqyEta8PNKdn7
mQc96OJviCRfDaews03eOwcInOFto3x1mGFsHX0jAKThJ7Rbjpw6JibGFfvm4SiyaLr+sD2ArHxr
QmVtZKLNLdj7VwDP2Yq6NE4GYcFa0UpqdmWDfjJyh4jfgLPqwxZhYHWhCKUTq5+8EW3ZaBI9IbYd
oo/rizxLUqNlljWX4SWvKI7lqLDs9aD8hQeZmG7DoGUPbEVVRVXjvywTOuNhUxBiLdlnyfJkBP16
9pBv/vBOWGVIqU67nL1y4Z+byZ1wlL6ZgcbEtiyfImF/dlJu1h59v7lL5ymbkteoGfwYIwQ2pDlL
1x8WiyYw2q1tle5+xhrhpsX9EnYcFVyPNCUd3HGaLjcOHr+4KvrnTvTFrZ9ORDlgN/X9uJOLK7/8
y43hmJa5NRcm5F8tGTVNkHfz1N+Baq5ICbYhj3brchDMKuMmdLDf4KHMDj2FWidAXO+uEUzXGNbw
/HP/x+94sWxA6f48zh69rLU6ya5Th6Hqnz+02H8kW/+/2HBimSZ0wH+vWv/P6vXttSZ0/kf/wI8/
8rtsHbq/hSxJLNe3SJpj8SAY/XupSRj+5rIpcoig2z47o58aCBzvNxNjPDOACTmCLOcfsrVj/mbb
XNFsJxlZYH9b/6SE4M8Rcf6WCzbBgv16CUj/2YBRWJ3tCsc19pFhcDNlE0WXUuSKx5/ek79htf/q
8/AuYPAwwEjHXoI+R/vPVQeLRRKRrJexh7NA+yWusDXu2fCGkir65v/za12S5j/lvS+vFYH6RoB3
AIyA3vhVhuezQF2STrLXVhvdmP4gr8mrkw1caAntfE6a/+UFaYD5y0sGl3oAzwRPSlOpecGz/qT8
8zDyeisYkn2uh4QUVt+OJ/KKKWkwEliU7UZz9GQCgbC35oTLkKEeevvOJ2LQ7HovnVaelO5M/RJl
WF2RD/uoVTTJ6WhgmwovgGSTiHZYIaPdvNCFVvvaXgGbao544GhVLmE8V8YwfrKQCo+Qlbst9Pn8
nOiRiu8UjvjaoUFrR01hfchTAb9yFPWdDb7oG/nf5Skr3eEp6NJrc9L5hoo6hGuyZfvFdspr1wUx
sMoKZ7qzxVR/X5ylvVmcufhkmxxOGzOptl6fNXgHaZ6eKFnfm20CEHrp7V0oWSIPEGQ3VkbYoRod
cRVYY3vG4QrRCbfYq0mTzr7yL+mVwZj3vcYmFbsqShD7Dbv9KkIaJ/ylViQhl2yKzX7m+TmELnqM
zSOkNKK5XKtsCAQeWT2ns3iJPNvT4kQncrENmgAr75xwna9MTATU5Dh18zYNQfdSAAd8LqLSvo8w
RHEENkX0XnBSR+WPhuDSQscmnmB8rraDRHvlLO5kb2VWUahHELO6MSuSDivC4+0pgKiJQNbMT6Fe
YBkn+UAe5pJLLRhWaM0pvBv4VPeZogYuUYW+z4A/bYRlDi+QXeW2VeaIuOYbXqw4P7wPdZ3tsib7
qi9uhxSyzlUahcS1rcXL6o3gzcmapLruq3p5xrFi3DkQ4U8mLcsU87AyJswjTWNNUTVKtIHPxGVz
w0qd5KScG5rGdF6eqNmc3lPhj2+lpdl1LClbvY0x5tGRt0AAo/S/9mO1mq15ODeVyVMsqN5NRzFI
lO5VYjAAlWX6KRLYDfukq3YG0y9wrJouesX5pLVdau+oB+X4Pl4VxuASMhhTaCZmWLx6ITaQxQi+
OMnkYP7w2c+xHrtP5so++Zm49RRbwDgMA5dLm2+PYiag1sEleW/Jb6oOjK03GCNtZM3yNtJssuKT
9d6oQCxv8J1CS1nG8b5HkadILbyHjJXTB7Z8NqbBOdtLRjOdXsSZyWjZzJE/PzRNNGFfiCR7Y/eu
YR8dYD6w95Rbz9KNR+Jk+itqBofcRE648PwJkb+KddjZl/m7kOsyrUtIa/akS9YIvb+cKCDV6lBF
JtPUKiPVRxmige/uqRQzNL3LjCxmZlWj7deTlqJ4dGHepRxT4HmFcn4M9Mhm0EI3WnskXNgIJFBR
Yq/H9RCNYdPsWCv5wWfFeTLcgtqxCfaETJzrvDJ0iFAm8t5lSBhBzdGVmt7L0rtwSLtcpme/R9GL
23po5tuUYFDoxKyZRHYVJYYkSwxlznuxO+KirKOaxGBTOdDl8FRMs+FtCcZ4wXugyMSwdGZ3ciw1
3QnDQ1mDtsCnGonyxfC68iGSNSWhZsNtuK0Dby/NsXoK8P9c4F42ut08+c4RRkdrsnKR8xR7Rhbt
vNEh9GMn/clSytvbtcEYCZqWXRcHFOvRzlgCUVJ7+cdB4icPWk/zV99m5cqRsem2RAQZhisAC/Hk
ki4pp8o9dMJsjnhHo82IqN9wksMFhQY7t1e967LxCGRgbS1ftOtqyIm1dNG4aoTJGpfgPzbhJIm+
qEsVXT8azQMLwARZpTEmvNpyru+U43bfXAyQJ36QPN2WcNSIP0X1sgaVWGWbAbL2gVB4dFN5uf9a
1TjDAY5KON0iqO84DnCcKcEwNivw4/w7zxjr74R1qycHUfy2KgsfXvBStw9pTeciG9h2wojTlj7L
Qqb8/z8FNmM+6h9VVK/vNXWvuRiH/Ov480hnw+fnof7vx8Dzt/l/vJCA/ps/9PsgSKlU6BGbDhhA
LnNQwBDx+yAYRL8F2HLAQAT+hY3m4xz83b/oMghCBPFM0w8sB3gXpsPf/YuuibWR7irw6NjTGK68
fzII/nmECT0si4HnwPz2qMv7M3fJkn4vTTNtD8QMOeeVTerdOMPcnWFBhz+uon/b3PPnCe3yWnCx
PlyX8LX/PHRKYRLMCq3mEDizdV6kts6UTkdPmnfg1Pe4Sn76KP5m+ry4iH+eCHm9i/cTfyj0lr/W
0wwGDVwoAbxeTbQRvh/1PDgLFus8Ktdh2Zj4zsZRoQXTOrf/y+j7q+EYeyncN5M5FF8qTSp/4ddz
Q0ISgcF5WIZxfK+rGiWwIkRy0tai7lWyRE+Jbf63X/lv3mJmWkZ7n8EUNvDFq/rTRDqKkWboMKBa
urbUbVll4zvwpZzDcT6o29TEo/mf3+O/vOBl/DV5Oa5eE1vt5d//9ILFBXDDljPaZ0bSXgUhfdw6
GyNCC47Bg136L//59ay/vK8Bhx8/JJ8DoSyyQ/fXF9QMTUuaXHAzrcJfOvmJsG+WpWc6CWeqLFZk
niyCIo2LXay07ns8fU9NBw5olfnl0lx4FMH9qG17igfpYT7tukzwdInUZ22H/+Uq8IK/+XlxCPPd
d/k0+bL/6edtaopRinqc9l5AxP3RqG0vuRJpZUL/bXvWUz2upiMoDl2lZAA9jkkkZu4NEix7uFW+
f8xF6BxqFNPXFLIL3hW/4lqinId2DXgqZx5tdXbEFoFqQZm1da5tYs3Eq73FWk9sFzEBDzlYH20v
4bZDXzuz7zGGzRSYPJUI/d9zfFC3CVIY/qVBtt5bKJ1Or32WDXIDzhBv3OB46tbnLuGvIdiV0UXg
Mp6LKotA/V2ihochKSikwHmAm+sii2SW9Y2rlFV3bOV5oa5HN5LunWr0fGrMrII64JGEkhHnjPjj
RjDomu+pkkLdGjNPuajskZtU0ncvU2F3dLuazsHHRtSvkHouLeaOvDV59NUrLIXcvhQpTobDwXsF
a6Hu26Gy7LiWSYfQNKp7ozesRwTEcJ0vuYdm6NnNodGRYlk8IvT5rgWiSCSeup/cgd+0KzmdUR/B
C8LASp5ssrzDegpn77WaeB/DRfK+DZxtp4gPbQn76GnuF+/VN3x1z4Er2sAK8ZytbvMRv5sysGII
sMr3P67VrEidaZU5+Txd56US71XRcv5zPX5ZW7NQ24mZ7h9iSURHjlGQ5PUBrGvPBtrHEf9hqMue
M8kxky0VfouxxLiwqbXLdSIb331tRUi7ckoWMO3r6BTpIXrqKlLRsdvkXBmK5e7KhSpyNRAQAhbO
RhUPqqbAXFIxnROBFRinFcoZJqVyAe9LRRX+WAR5EsAFo8fcXX7XmcxVHKbtsP94/101soykkBfz
WkDkLzQyseopgjp//DdEB5m6tFlw31iyvcHvepcFo1zPaRRtoRJwAWeXr4cPg73bQwdKkisig7Ru
SjFDSutVGN1j9rAGnIosH4i+VRiRziPwFbwFGEBs9dD5jYlMl7QqkVti/hrbnMEfaKrcwq5vjYFU
zMVGkx0FDBNjp01KXtZ9aujknmCTVyEteOB/mow+lZMN7PUFXPL8LsGP4DQvxJLfztqw52fB25/t
RNPInbDpmaEHFZnZCCVYAxP0KsUXHu+zeMRSkoG81ih2TaRpKKlWdO6wpXV6NKCwcM4etDSct/M+
ibS6GlNW3D6o8lXW4b3BdqLPLsCbFR5w6zPGtn7d0VYRj1pZN4afjfdz1os0HhPpfRkhK7tcX2Km
ADLK1ZWEH7d3wzatkUvsFkwDS9OQlcU7KSTrzJYkODKi++fObKKEJLmrT7hlaj5wZZBRXWCo7Jpu
Gd+jnPwWO9Mpzddc3NHRTTBrrknrg9OzgiB5chqKHNaW4X6iFs5YUW712ljgYYrK9Nx9j8PuYvx3
uOiwbXJJ6dIT75nF/0HRnNQ9jzmuZTtpsnzvGwlP6csKRIuxe/GsMXqqdUa+IUjDmsOQlOp+UVny
dDmKnDvX6l60uISaKI95VW2YPhWezw2TFvjHgjj6czHQJbOKtEcFkUkCKw84J4RdhLchihJS63PY
PvrEE5e8aNaCXyPdWk4dekcPeGH0vIjO+lIPhrEcFsJD4cEhNoigbnVCbR3yxuXRtx2Hflnp+Rti
+sc/EDqDKLIDHPXHIMswUv5zjA7tHcEDy5kSh62cD54zGXLtEIb+hafT2M2NgpMxbYEY0x/2K1jH
1XYP7gMf1O9gHVbf7hv0If77jifW8ImWBzt5i8I5H+IefG27XcI2x6GalpNLvrY0TnWVT7x1ddLF
C/DEzzoI233uNuFNkDls7flW7UCWcWjVZFdfKCthFunGi5Vmzo1VaUk+Vkoihk1eCazG4GvS4TyE
Qh+0U4Rn+IXR04BpjdQdXsJ3syqik5d43N5Kf+Gi6SeuFJEipkETvlxKE/uudZq11pneNe6lvY8/
My4i/h4J6WaHxz46iZmPZlVRdkRkd2IRFgchIP28c/kHWdlwCSonjU5+1aHvpHbJ/X6Qw15nkvug
9FIhdpfd5wkQE3InBMIqLniY1CuHJMgt4UW+S97cV7tA8xxvB17YSRb3ddFs03D8cpsMsgkqBDDq
y6U/m1V2e3GfEsTsZvdEjMTE3e0tEqnREO/N/2LvzJbjNrps/Sod5x4OZGLMiO5zUaiZLFLFSZRu
EKQsYp5nPH1/oOxjiXJTx33t/0J/2BaJKgyJ3Huv9S3EdXR/jJo3v5wr68lJeT82mNiGNfpypBOE
aaThOgXjxo5hoq7ZfftYgmRKFPFhzE6CvgOvLwdu3UWV1vW+n7rxQ9uz96VfoJCPpvl0lIO0mXR1
tEDGE4kA5MzrtSo+DbIqw2tp9XzqKCv5rrQdOGReR5NzY2JHb3hb2PD1sdjQ50B+zCitJ78iGE37
2CWQtjy4IdOtrxXWJzsULKxTrcWXQ1kjJv97lJI5G27DuuiI2xQt/BEBiPZCFpTahd2gUFXxFIt1
pDnqQY6IC5BHLZKdSrXiDgsxr6egHvNkW8MKmvkk0XJGsbMC5rMmXutd6SKmz2qWqlt/uaJxDOlt
7jLuuLThMmoCsf+qlbMOEMpqygXG4lq+/iC0CT8u54mt5S3eTK277e0xtUsvYpoUujdpQogHr6oS
mBICzKCaou2URFogQAexWw52BAuiOgUteZPqBCtFIMwSz0+ziBkwIvWBbu8ONAZ7EEeG+pFebXgF
aqH3CP0gZxTU3Ho0LXVM47k8cfmrmwJxwSFBNUs3SEVHDWIQ1LuQVw8pZPuAeQSAKfpmaTdYfA/k
oXRxUXM5CnpK43sgYs+I+iMQGUG3FXogcCwzN67HsToUZGoQipaKmxy6JFNuFgnEk0x4RcKOpLWz
5IXsCotOZuHv0Urg0mmrHjYQdhCPVeElr6sXLZ2u1WgOB+5rNgZdpaPbLXUUzFOPuDdDFjll+7FD
mcLe2L9FEjNtY16i67gKAbIA0Tb11jzRN8vPXG3ey/mYHnnzMa9DbID+BMG/m9mbQKWnDg/GyuBU
Xes0pu5Lze4+1YU0roo+w5VgBDobyLHapSolwKDHsiVu2Plhtcc9/mLZvnU0DEgFEQ1hFcPXyXHE
++5ei+eviPS5ICZmJhJYLSB6sKV1NLzsCFBiaryBm9XU9csKEtIrB2nYsRq2cXHRVVI7wOeqylOT
IMlZZSGrTWTX3JFz73Pt/TGlAzolQxx5qJx/VYovVccPpTFdUwoOi8aCoAXxtuyfexkr3njlvrRe
N/09DutVvWx83y/Xfqp+XNxJNCqERdlvUrj9WK0Bn2y7uGjLfZrbLMad44i7qqk1jMjgcC8waVG6
vC6H7x/3p9Kf4yJTX2ZlOEapFH88LiV5asTFWKItSu2nVsvqfdaM6Yj9gIilTZHl041th6zFVb/s
ct8/+o8AeGp//keOvAkD3eZDvIUiT1gT0gHm1Z4UKAoQyG/yzl1W3dhpWO1bvBmLXammLFl23tJ0
WdxfP8K/c9tfdOwcZqffXayf3MZkmOZfv7TRl679vmf37cf+atktvmDBw2Ewm8Nc/FfLzvjNkRZ3
Fu/x137edy07+Rv7VkzItsnA85sb+a+WneJWsBbfMTNXemD/pGVnvvYMfnh62Ytyf3FfCLohunwD
S7fkRNotzpl9QXrpWpJtvQnnHDV/2z5OdvLMazcGDzq3mxzAk0evGEvrOCVHVyQlpir3zu3d5KgR
cHUau/Syd1kkHc2+wnOAsEHXqOLjXtFKwakF+2jeInTTqYuI6AupcVEwa5HHy00hZ5Pn0u+x84Q+
lDHTRehbQRAKaJ4vPNMev2POMfWK3WDSPPapuuusiJdHWcilAfBsa6W+TkmVBHCFfbfonfpQ9vWj
4KHwZqs3gD9a2oYAlQeW5BsyHJ9ReS7Ng/IxLaKXImiZKoH6RhYmzyJkAiZzvo9djtAr6+rRFvGi
4GKmN7wWf+gjUSTjPug151DX7oH4gHbjN5yaXvmboM0IIoyTF5loCHxwaq8Kt27WesUvTXtOgcnM
i6/AadDdQxY1zdqv+Vu9zmfoS1PbhDDrVl0o8Q+bjGRxCaVru0L42CfmeXA7JEX8ZMx7ZBUpapiZ
HdeKoJNmVUJC3litmM9BkZ7VlPabtOGQaTBbF5ZZUbsOhtx0FR/IKO1kTTPsnoiFcYV61V2rIn+Z
8qrYV0gfPcufkvWQTJLqLQ2++KkmOA/qTumImox8ke3hksZjEnOBW9dFVd9Lr45VcwezMGH4bINU
1dJ5C6hp3g8uN4eBFgr1jXNwhXb3epNEFRbryayadelwH6AZPme9C1pDVyCOBdJgdvkeoLRzH/Gh
gjgxD1ThaitiAEdUouPRUa1EOr3cRS1/F4jTVdSIhOzAButwH8ae7dvAjyQ3VpdmpZdZ1hX388uo
oM0gO3BX6RA90+jm2s/8U8ybbEV2cL4eWhdsU1/wMxlnqRE0KOkKzyeozMqrm/rx9XpnATvvPuW2
YueF5jjklnEWt2ZRwQHqbDc96iJ44SHnrrb5u27I3Umj1UCkz08FVTvdp9gTVrYLL0zwQXjy3FVf
JtEVBMuDYzp308yVHyqeE8cZ/CMulfkUOjwdymkeHTb4nu1whd2Om4k+29XryaDYptOg8VfLJHsm
BAjbKFDPI7JBa8N+sfTSpPGPU47PA45P6RFiCiAU3YVn4PknRgijaZ0U+jqrTU6p3vMZgrC5cBtt
3AW2FJdG5RPX285ykzg8lNNggKGN2ep0BXcZAyyPYW5yciUPKopEoMJ9mG6SKUg3Os8Jg/Do3IfW
1evjZcTzvNdFJ9mppWQsFszMgLuj6M243GaokiO7oXw36gamG7E8hrg5vddrq2V8fc3PL21aZCwh
3AJ5iU2erRXOluUuJ0Zn3hZlrXZNYCYb8ufUFhB9ioKe2/n1BljucB7xc2TOYIMnljE4By3uOzVD
AeDStR3w5rbmNsL71S7GH/+pjCxtb4V81ZkWHZxhodF+MVi9cKZTTnEJRPISJHw+xQAOUylPc0ZC
pCdz4R/1ussvwROMVxbacneIn7UgmlZ4cfJL/JXJhjidyOtmXdsHFs9pMVvicnJCtXVsbrKcaPdL
DVwdfhWWL+TfT9CHXYqbHKmXuVMh1iU67fwyMSAmbQx7sd4Z67q2GtAMTX0YsOGsnZyNIopEHR2G
ZRAqFLAoBoLFbeDSaU6idn4nz6Gh3N0s8mmHcxBHm9mj/K342iTfYXPtoFXwiBT7zGUFy9hJfVub
pBrl5vWhhbvZe1qgYSLDsW7V3BK1ZZ7ltIhbfLxcVguNMInxaE/VWG4bGxBvUkAwCis9vxxtc7zq
nORF0cjCmMIT8HqubfyS2NUWE7zgupq5nWzoIzZrzbVYAk0LlQc55R+kmLM1pL105/rVS+Xwryni
Nzz0VHsR64mppdFW1PUXVwcCmWuCKIfKecgKvLuJFtJc7q6coo2RE7vBcYrGpUWeNikqRdz4G5kM
DKHzkVoBhfz8GVwfCj6mPKa9UaicCTCDQvEs2WCuRRkrBCG6vLOw8a4bdyjjE+iL7hgNOpfQ0H1K
MHCgZrdZQEE0FKMW3IJpIxiyRRo42xqAIu6bBJY93Y662cwmtgESXyrtWPrdE8TA4nekTV/MSC8Q
+xlj8uJWhjZT7KI9bzwejGEPCazYgpscVbmqAbd5ZUzBmsWoByk/JEWYcP2TGoqZ6s/Ih+YKzbqL
ZB/VV7bHQttqjxOEeS9EqZRe+qEykDnTQLc9rEpVdGXRD54IIEQDgHGC7UPo2HffbcX+fwZ2zjK4
AvlrOzp757dhRViqCNlFQLV3ognX+xy+RAkvFwNTblcXBrcVT53JPGT9/nF/GmItxwUvTCHk6o6h
v9lPqcmUEzVotxfD62LHM2hEye/5oOG9LJOX94/208h1OdoSgcVUSEFPenM0/HyorOe826cTN8iy
E1CJr22IxdW/fa9/i4BfFAGcX8k1/p/H9vftU/j99v+PH/hj/y90xVZep4jTmW5KCsj/t//HPfib
TsEMuF5ntKubFLx/juzZ/4tFzrlM+P/Y+BsOek6KBWpAym0KiX80q3+dbX6376eCVoaBMvQbZsh+
W00X9K0wwbjTScGEmXGhDuU0bTOb8U+WMdFOxpEmVx8E5QVMjeZ3AXtwN0bM9qYqr/c1edRwmxnw
xF3HiDYS4004TdYHJPKNzk4GlQwkMFZFvcOolmW26Q83mjONOY0y1bvKvMfmQsTeviNehsDnoWd3
pKe+RpgqgIljUcc12ypJVKD7YpTOFHX7gTn5CJPR6UTkH3xn1GImWW7V35Y9J/lWI6ZneQmFEsxp
DJvugnNpGtdugqNG57BwGEukTkEmg2oVmPPU3kC5y7xuSFE6Lkq5ygHO5w257d/lEBjv5rYw9nwp
1Dtzpz0ThhPduWzFyWkFznuG4Y0CAIv5bKHNCQvWWFQL0apuMmQ8EcYiBGqx4amiR5LoqXF2ZH4k
5CayECjOCeyOzTDofXUhcTjlRHEjm78Kg6TXDuNQ4OxPEi2YbrVJ8MrH1JbECyajtKSzk9EYdrve
14u22tNf8wUNdfjqVTLe2ClhuKdyhMzNVSB6Vmb94fU2/3dF+MWKgJndfVfPfVl04J2e8h8V3d9+
6k9Jt/sbSm6plAkLwbEt+6+2gGJVMCHw8Izb4o+OwR/LgmH8ppNMRziWi84HTz0rxh+rg+QXKqJJ
QIdJaq5/KOk2WJW+7+kJ+mxon01hOZZA0iOX//6dFAMN8tDBV60PVu477jomgvlGx/Z/InCOIrSC
208og6M/N5rjM3pSNcba3D8iDvCPTS17z0kdAdzXzne4vyncepL80F8m2p1bgkNyQlg4m0Jn1yvC
eLwWCN6+xjUVBJir9AEQM4VtxkY3CDP/VOhQXde5dPBOU456ItDrYddi6dwXVWbfdvQmfhG8+OY9
zhkwWfnpui8ScEl388czAOsL8QJGiMNYo35BGaJ2wUSTQrbt8r343N+9NP5mv/LmTf56PLb7vCDY
rjh0OH88ntSEjjU6KQ+vlc8YpM/BzP6cRfRXHcU3fdTlSI4hBa8QJF94B958s7mzBaE4dnoYfApt
GccAciZL20HWjG57mZo7nEL+L5q3f/P1HIiJNMK4mYC4Lf/9uxsKLlIzZHkDq8EOCRRCNovSUofc
uO5Gi3Crf3wyWddxxbIRY3/0Vh2GvhmEM8HtB3LErOSU19m8BYMphuuOntH7xxLLHuu7N+lyPtXy
RibmUle4NN5cuTFBhJklenSowjE1PCP0m3RNhltBWhuw2XAKx+uu7sTl0CT9fk5Bg2yihuL//c/x
8xmmfYdMi8BQxZ9vUxYxCztT1hnxoeqSDFdoM4ELDXz/TtklJcj7B/v5HsKowH4GphYUOeRIP15O
ZmY0l2o7PpRins+vPS3Qhd3XMiyT8DAxTIypIFXi/uK4f/cl2e6S32XbODP0N+sSKQ9DFIB0PeRD
RdbD0gEcjG6Ah7xw4N//jm+OtZhA2JfxtmZRXbZob45lQg4XfaiiQySqYA1HGapAqdfTRUBX4/79
Yy2/67t76PVYi7LTNBk1mD91+RmR21qtcQ/N0zyIdeE72TGNjF6s3z/O22nC8p0sJG+KzNzldpU/
XjeITqi+wG2hU7DAwY5DzJcif2cRoRvWbRhFDN9GMMgR4i3srxsdNuHp/c/w5t5ZvqsA02vyfDpM
i97eO0iLEka3LZ+hxzZeir6Sq2DWgpNvTGz7AtdaN8yzfrGevw5K3pxiyRLEEIf4Xsn+98evDjSx
L2Yfjk7o+sbHOrazI/Oe6aqMMbXURsmcmtyWkc7uNAaO5w8I6GmF5OPvwibj+EvZq+yYEOO2D3Qt
O/qRzx9zrJ3fPzt/9zktLoxSDrsDRYHw4+ckKgn7sqNpe+YG9jMSdJN8kSpVXCL8LfY+J8PRWU2x
5jgbrRiSE41WsrTprfmHLinMC9Uq/zBGrnGlNLtxtnYfFvG6CBUxCu9/1p/vWrxlixtLMM1mPPbm
o+oqbwtAVtEhUzoehSQglBlpOyl57x/n5yeR6ohLhgbV5c+378ZIk5wUWImHgpbDmcAxxn+QN6wL
dB7W7fvHerucc3tStzsuLQwLFfNPJfXkNlZjjjHLOVrtdeD6/RpXeuelPCpbKFeBV0IzuRDd6HzS
spzJe2G1vzixQreWJ/HH29WlPnOImGZTwMd581ZJ65LYSkipewxB9XRYsl7cVatGozwEXTmfNcPW
n1+7jFHUZVDBSgSAXkTFAeqcDjm60N4/wjmZUGUoBKrYS8vaq8idiGij0wNmKOwfw6iSN3Nq+C89
0xs8R+l8mtMaW46qavvWqUYIISiVLnq0VOgNs0HeWF1i3xI6rRP75gr8UebUrfUy0u5oUs5n8BZG
B0wp7K8z+NlPKRbgZ4w8/qnRiG1B/ZX7L5mLk+OIrSMjFbQv/f3cwHUgkDHEQWI4aBSxGiUmrbNK
mk8IQ8UXCBvG/WC8esGhlGj4gnzzJe1bE90K2aohAPA4PAUGT7ZpsbQQbBc9dyGLN9Gs1ktQaC6O
t4xtI7433Q28IVIoExDGmrsBhmSzJq+i+d11aDjnkCw+uWAL3JtCxNxvPP2M5pNCYUXHy6+dXbmE
z+pN53yaTd/CTq6Ck7P8bGMVfAzUYOamioYGxQXmmTtVGNOJ90z6UOFku349vb49tBuZh/q5NCrA
EMXspOBTRIB9RepZSJiryrpNNS8wOFpBrFadmC5qkFWO54pR+5yTK0tHUh+hzKSpwHkZlZy7yXKj
hrGJHt6ZY2R+7GodcZEM9PyDkQAUXMcmv2cIo/BktyV+5cqJnpmykKbh1/UU7NSsCKDEGWndois1
7t28B4ChSc5tRrTDc0oJTVu0MJ9iq2IEz0ND7A+a0vlsDRoRpm2CSJy6dryOJrMP144pos+p3bI0
kdzzICbdTDfGch8SROQfXcSScEhCt43InxJsYERWzNucVPqOlmw7n4JhWrQMlF7TqsUIfwYQpeuA
MNnnkL5STh5NStWsYN/Pvtdwg230JiyfwiHQ94jFuHutxBw/1H44LrkWVAy497U7O0w4YXpgTifw
CvExcdONmjXMgLU5XhdaWm3b2BH7YJiLTYWg14OQUJ+DNowOOuFCF3gFTS9Cvba2ZaOfhJHPR5Qo
9h67hX8XtM6GNKbkqbKZewBnRpXjW851Nju7JCKep8KDucMDaXxyXR67Equ4XpDmoiU42WjUz56k
5vOEnddbNSJPNsnzSjzOqnwgouI6IlniGAsCZ8PK2A5dWBzp/JSrEAfRku0LHjLja6Egqj0ghul6
6sEeyYYgsNYyP2HOM05BFl2DYGPG1Bvjup9c0+OFY+DIjO4Zl2WbqSnlRWqlNFHImy7bfNglKiO6
aiaDM5x1e61KIF+RCm8IsHxWpXwqO60B95kZBLyZObO0Xh403X1EVMvUqjdKsEujy1utK+XnzDCP
qLPEqpfRVWhHA4hS+67v/Qs48sFjCxoAPd80HsM0YwE2lz0SrsorOzIMAGJNdab30Rw18qlhlNiX
UNMw0q3MDJWEguxZyaD5WkHLWBy9AClyUlogngVGjFzeLAQ2usC57KyUD1SkJrFZPQr3exA4xnZE
P4U6upfqohWiumajZIbrAWPbOnH09J6MuOC+k/pwOxUW+4eiKbGWltB1T4lD0IOf2Q7Wsdb9Pc6i
+oCsazyElSIp12cXfaoD/ca1hgGgN7xiYyYLc3n/LO7Nsg+9qKyyD03rzJ7Dk5YeTA0nw0omBBXX
E3uRhJlYnuQ26UHMjFmK0AsHps8bwQmUs0d9OW877j+IQ1O+VbNu7joMiMRClTK7bvT2wUnnai2G
iERK8iQBQ5D+Gq9bbJnx1opldqEBO93mcWJ90Lux2ZK8F3xs42AgvQjCCCmRx3jodEKBEP59NuKx
8fGvSRR8PeskQ4E6PBrQe4m9HNxmP/cZN2bM3oESIdXO6VQ7qMzJJS5ca0sOav8Jc5370ppY81Z2
LuSdzCzn4zgwddvpFlJPbHkMqYuO/Vg+VnuiptXVqFX2mUDwySNtbVFMVc6eClrt1SgkYCbR1V9L
prsbRprTsWqNE5mP+kn59QAwVIlLxG85W5jc2XVOqs6EfiFmAxhtUPzHoUmbohZ3WoTHUJAedeSi
qtvR6mZ4cj6hlrnWm19GmIpnYoboGhCOByy8IrIWY5AP7wuBok/a6eCQgWy7bb8Z3Mi8T6am+BC0
jUH0rYgP2B7kiTOIaA4bdNX7YteDWDxqKj/ZtA88n5gX5Peptbcqx7gkLq9Z1eVsITisxBrpZbFL
dSJ70rlxn7qWr8RCUy1C98jwiOxAYEfu3kLYyAnWywfmc0HjBw+5PhpXne4W1xh/2fYrAyBi2Whx
vpkgU4GJiPt0lya58wnBOE2cogouRg19+dr3zfQwaWr62lKOX7bG0J1bEyY6BgDVw5dLct7pkP5q
Ly9664qKvdwRguhQAIjimIqp5elqy9MQZynuequ9dptx3Bs4R5UXKdgnICoOg5trzOF996KoCCyM
uxzAW9Bnz0leOWTewJf9SC50tbVtBsnKyiIEB4weD1qX00uKU8zpTfkZ6da4QbVppp6yZpl6jT/3
Tzpq3YFFoNEOQbn4bV2htx5+dMKL4xkcr0/Ah17EG654BM5cfhk0Va6jrsTribGu2eRBMJ0c1RXP
jsj74wyIau0q3oFVaMy7CYz3GkFL+0HofUNodcKaXaW8NVgE8EC0Xm86uGzuW73LneaLTUqAScA1
cOCXEByx10bk+vFgtzllUqu9VHaYn0arlKCSre6eAND+GQ6p+ynoFDgP3Mdauh712WWOaTHaBmtK
RyTfaza8bSljFWygvH6cWhFd6Qk5KdgLIHPHFdP1aMF1s4sKriY5Eem3cLwNWfkHi64+KbJmO+5N
UuxP5gD8L00G3hkFzP7MS7uORGAWJxz2Iq5AqwICPwrm48RxAbdlOZvm4NaFLDN5WLA7om4A+nmC
7hD3JRpqiGOzdhdhcd6qpOC68VLYkWTZHss56r6U1EZUGAzpcy3jLNRu9JlgQG5lOko6CoiSlEBH
1uPe1g3/YWIi86TJUnuRdjdc+u4U3Fn5DLar4NeO5qjuRR71K7kA1f0FrZ72uoKrG92zMfY3uPp0
NNzVjW08AGuBq7+w2dFUclNlD/pCbddd7QbrB4GKTj4Tkepuwa3bpKpBejcTYuRHNidrB3X+SuQY
SFxq7FW+AOIVpPgkxeDhadTJaHwAyZMGs5ejJrcdfPl2NtSOWp54nxr4fMK4yINfdZRNZsFJ6KGI
g6h3AxV4liu1NYlivKDjkURbC8r/LJ7mkl8cEie8kxMGt2wB3sNgHm8rW0LjATR8ivP+BdWUsaoY
P6zsnpTjiMbupqGbdYzqKd0rnfaAHPuJ57nudiUcx+ekhd1Ejc9bh43Q0ewKgk9UVG2zoW0u9XaM
LxMx7hI7YDfPhsujqCbucRivB5vUoNAc7b1VV6Gno++hNCF4qsPuL9kKfhgZIOHAicut2zZf2yU/
oNSKeSdspF5ZpT4Dksq29ZI50Jb0DkibOMRDc+4M7SmyTSiW4IoZ9lzlS1qBVn0asvm6S/xjW9j3
Ze2fWHJpGC0JB5jSXuIqeBBEHzCX2ZXspj0gj09Kj4bdnNCkdAibxrbYQLMMurXShHVPOEK90Qv5
TOAhGystYJEP5SFFcrtGareNu/JiDB1YHAQ1ZD1DdPka3mBpVATBkuoA/eLLSNSDHXdyu1B/BxB8
U/BRL5sl9K12kyNiLwJ8AXlHS2SEmDd9FT2SzET0XBteWtW9DkD9rkJBtwnJmsAQGO6dQSVeXfXd
oyZrdzMOfbvvqWEuCQLQ9qSOLo/5pB8tI3Ie7cbMd1FW2S5k3aE+RJVNe3SIl3LCUeG4K8im3DBF
gi06C+ADbW9p9RaK8I0lbTCltgP6VStTGjoAphpX38leDsZF62Z4rFZViJ8tlfXy+2SVxE+gG+2B
xoXw2wMAAe5oB2h2vaKracak68UpNvkGu8UqYT+0d4zO0a7arnUirEGEyK4IJUaK1wyUnAnikrqT
/ic3SAi0QtHF3d00jBgsHx03WxEKqbV0C8qigNu+WxcsL/SZlpnGRJjoJ5gdGoGHFTVGIa0LfBvj
VcU77sGt/OmkmSD6ZORoAMErW7+KNSvqN62aKDs6kqzLoWGol4ulOhEkRn6NZzlcx/YkLnWBrEgE
eHbCZPA/YQmjyR3Az7kRjdVubKumEgnmXn8uCuaZpzbsl5JXtTAnQqtsPkJ3ZuuQara+K3FpHNjb
86vRkSMGLCjQ19YUEN0rHOqrwW4/22km11HN9m+F2AMJzbx4YTAjlmTiMr6sDxK9kxeRs3E0Qoum
QEOR73bkc71Oal6P96o1nAq7PmBkZmaTpP0OK3T2+PpXFHz2G92m7C+cWO0cy5r3UF1gF2YtNdhY
S7oELknmw8y2R6PYZNYz5/YtaoTpFNUhGYphW21fG8Vlio5U4qNadwnSQywKpb6KIgANmuIjEtSN
3Wlu852dWc1HJC58gSjmN7KOzOeGxssHXCriEYE8V508YT7zMNaHGrTkh2Rkv4vuCuxM0s2EI05T
i5WT70UwpH9XYga7qpZELc+a4mrHVm2RkoPxrdGOLXnn0UxXhOYli0GH3trHrwKxq7eqQ+LrWcb9
r8/apSqC8onmX0TUfExH0Z0vVF03AMdSRQQ27w4wmnkA4hHPIR6ctGr1K0sMFnDtmQkZ7P6L1J8T
cLHcdxqJaNs+Ru1pzJAsUqIJoeU2CDn7UVs+H3a9F43BME0Ryqxz2i3nJO2Ysgn+kWs1Qj/uOW00
KT38avMJKVm+K5ZWHLmw88mZ/OH61YZf4FfZ2iZ3QGuSz7LCRssvTGP7NsDjtFFwc9dlilivdZA3
jrmjP2Y6P5LkZn14FYWR6svZEvYCSYFkNJ16ftFmmmtlratB0x9x45jxOmmRiEUN9z15KeIStx5m
qtfGk9Ck/zILk6ZSzN1kzBwyHrXiiVYiCce8zvv7Vo7iUqGhOfahXzz5IeClyQ95dDRsfQfT6JhN
kq1LgrIonhKnacHijpqxmpp+ocvUqY+1ZCGlrcDj0v7yweuyA/aHfIf9Vl5St9QfW5BVuDH0NDmC
HJpPfVPIm4FoAXZafHDZJOHv2ZyVT5Ubceixa/pjSq7woaXliu3R1RpsWIEX6HTk2oqfU4QAXrD4
PndWg/5JRJQebfkl1120gwzzdk1fo/FruTotPN2P1cis1O8mRcciJ/2kRlIZgK85GbTATyV+40/1
YE2WN9uzuEgDKa5zEp0wDhp88pbKx1rnLIc7HcoDwr4a0oK13AUDeMVLq4R7s7JMpFiJ21ITAiLl
LnFm/TnQ4/KJUSRR5cxieaaL2vLXBdXpttNZH3EK5Ug6EebNFAQvDkge4PLtcg/WOoJQxyr9YxRI
DE2uAfELqByiQdeh7HPtsP/q2tTJYKbF+NgU0fh57F2mUA0b8ppWKrhWhJuSN2MZg2Np+vwqHNru
juRP9/eyN/2XCOTmsbdCkHbBwJvJjAYQ7JYzIUDOuQN6VfmfYtuyALrXRu2vHQjX/RqTXTF9az//
K3T4hdDBdY13gSXrr+nT8FR//V799O1n/jQ/QB4BHMiAgKeFeniBkvzJK7F+42bAxgBojYm3pOX/
p8hBkanGv4D1ZuKOMBbHxJ8SKGh3wD4sHWodrxMJVu///ucPyJDmzT//B03hDwRKts1//R+hUG38
2GPH1AM7xNQJ413C297ML5IYObiYVbWf7Cl8bON2iUYoqV9JocoKb3TqrN2W1fQhLeQ8eGTRYj4A
rE33uCS0IMqR2xuzePTpwLPcEyBFuaoPX0emeYuwOWa9MRIE9+2H3NU0DKXpZ1OrUSHSpd3mgWp2
k6EHGyBI9rTiJEZ7og3ouOLevBzHdiZqyGoHVNxI5h16j0RSEq97tKGGo4ZG16yxzVm1IYh56Aj1
xVixY7Uzg3JotOLdwIeTK6O2y4MzI5gqwLvd5Cowj3UTfY6dSnuM0gzpbZUT2UA+9q5TMthADwbc
BL/seh7RR2Zjc+5duLJawpcELQ87X56ROSZbpZJwTaNbW8UYH3aok17KGgLBSmc7s4T7YEAoeXmg
5ii3FfSSm7CXZ9sgVCdy2lNboIHuJPpq4d5BwToRKJuvwjG/BXyAEgT964qWA/UZzCz+yC6LKbs0
3fLRZ//ozaIdYUQFn/EWHOyq6FepYZzp5n6uGG6unKK4pQqfPyUpyvDSABabuGXH8sbyFRHVxS14
Nxo+yVYxFmDfXj5CtaL/IEFAjMbOmR392kg0bdv2CXCkRqUPBfO4BzGyRXo1PWAqNIhHXnpwbVuR
uEGI+Vx+0G1zJixTO7bmVD0VpqjvoD4BF458LLC0Pmn+yPJDOlh7EjHg8FttdU3QZ/1oJu6d3UTF
rhgxqItmCi5tn2jn2VFir9isb+rUvSfoQatWpjHc0+oLjmZWNA7q7AXHp3xQzzosdc+pdOPcgo67
yqIqFOtBhvRkClQ8mzTMbw1NjBujzmveyoVx06St2jYubnXDCG0P/yrdgKiPFopo7/XZiE0W7U2Z
0CARgo30RFAr2CGICb1dgCgfu4sgAIW7HWrNunfoDVwQsqN/Bs/crxsgggD6YyjOFuey2Aq39uFZ
j5NOgAPT4EMR61jvrbid2OlYM3KUuij8l0k5w4kqgkDXACI44vfIqNll0QTOYvFt9vfvQv+LhV5i
NmNt/J81rqenpnn6EnaU223z/XL/x0/+sd7b6jdUbiypFAAGGibFwPjP9d4getPGs4ZixDaZG/Fm
+UvsumhnvhnQ8Dsuo84/FnxT/CbBPCnaJsa3F8U/WfDfjpGxjzJPxanK/pP+3VvxgzImWwNRUhIE
kb7AeqPgwG2/ilx9+IfSkeVIEpQRA1xMf6j4fpzhAwzKzXkUHIn3BvvL8nOZF4S0+2HnfXcdPnwb
CH//Evu778QxaP2aDkAgd/nv3+mqglbzEWow12iHpGMjqV83mJFXdjU//OMDLboJE12izdd6qwjs
nVSoop4ZoDTJS5ImL74WvcT8///mMNDuoXVAgXp7jVo7RJtmYbb1NSgCyq2q1aJVI90y+l+cOu5V
RJOOWvTUr0KM709dqWdmQbz9vmdacjky2WKmIN3LOo9/8aUWRd33s3xuBwSbkomZMuD3vpWeOD3D
yFbBngkHKkx8ITdTMC6m/4eyp/Z5/wwuwoCfDobtAdkbbRjENj/eETSoCp7NouRtsdh4GuzKMT0N
MLLRE0Nv+sAm3jsx+e0/vxUXv6qFXtIBOPz20tl10UleLPjAq6i47XhZ0BnXkgcNlNMvnq+3wpPX
E2qhBjFwd+g81T9+x7mLQcz+N3tnsiS3kUXZX+kfAA2OGVsg5pznTG5gKYqEYx4d09f3QbBYJSa7
qKpe10Y0kxSMQATg/vy9e88lAPyg4V48ME+at6mhRw+//yb/H8+W5/zlXViy/vps4cvG8KJy3oWQ
HQ510/NQjOWpbP//vrq/vNOH9WJEsFcNmCgPMlegsqb0fWHwHP4Hj9dZaPnz7QFKGo7cqi9aeXYf
bo+KAtMjt7o41ANGnhrwFmqBup9uF6uYtz5i8g3QWrFrfNs+6O1UbdLc9LdmY5WnocEkT8ILKB1v
gjjcgun94sqkYDYZmcdV/rlbvVjMj8miXcRwRWRLtM6nVtSIXzVBVfO/zDIqtnqGo0uxYxAO1BR3
sKSMl8w1qqMdpWSwFMO8GQsonZG7EAGKJXEPIok8SXdy4rCbFcxnhn/eZmhi69j3stwq6rxtj7jh
oddS66T7y/jljDsWK9B4cIAczynsTIaQeKSkS7jCdrZy/Y80I2Uq6fg8muFb70XERWcMpHaVH9c3
sbFUGyblthNChEbUL9CQkmiCYQ+DGpbchqAxgk84/mqIdnCncnVLwcLF8LnHW1eSd+KyuMgY+ieg
ABUiMxG7niYUYx/QjNRvQ7IHIlRdMHVCNgrBc+/5yFTcXDdeYjnYF1MsUpJXqvzZGbNk33Rm/dY4
hfESce114I5AiurCUgufCegDoYQrZtQ0Z551PHL0CjQL4Gc3IuWhawEWVEv6zxFfzYVMm/rGUek3
XKkEFKWO8YLw+tvUjdFD7yzVEQsHnx402sWcEx25a3Md5gBQPTgzJG5M9ykSkyMreo/rDzLrQCYL
Ja0DapScJOCoMSKywILudB0zEqRNGpffHJpC18zi+RJVDlsaRgZm2/Ntn+PHPC043i5RApTbDEfc
SwQfjMQ/OvtFU8ePBHdySbGbZJ/9hRZHgR1lE9lyJa306PzCammdfJ+Uhl4T4DfU/saR0fAqo1rz
t4YYOo9hJPqLwCFu61KjKfbiUXc+wneBjUou7IlrnLdlz8pJg5q0bNqwz5XhiEeSk7l/7JZRdNha
lLMAzORQ7dQEFK2dODv5sI5IBokmIowmFGPAu+IMbnTq+M9d0/LYWTQRGfmxxS0zBkqiVUietfOx
ls99qcXDnpD59N0fDW1HtwP6uFuJGHkFM9gz8m1s/eF1aZdsb9eqz8mgaI1kl9amvWyXFMpe0HZM
GgL64uIPIvm6P42FZ8vSIsBuHDu6pwEZ8luc0oQ7Y4UKcK82B1TNPKGKXdOfVqYSqEvrRJ5I9rnB
rHeaorjksIrnnckIBFnoR5FAqsQHoXUfQ2TX5g6SlywceR1n/rRVMVTxVOMXUiZbHyOaPJQeJ2B4
UNEDvBeECbKe5Ney9u0DB2hmHo5k2GAJ9Vp387A3i4q+lU9+7XZhBHwaGdJ1EXF1jdbrYSeIdGzj
r71q3Y3syHRujENfDci+5uRUlA7+9ohBEVuheycVD6Uo+Vi6yIerAXcvCXA855bXR3Si3OzFo3d6
ofvTjqk56SjLVPdhQVomcRFJmgRmn3NTsypOt5KEw02pUv/GpKjcNbDSt/CA582Amg1rezpvFziH
BwZiw16s+25tcd1Gkb4nnebdYOwFBMX5+s4cenFdxaN4xMVvnibFHZWxoH5W4FTIVZ2rzVCu4OBu
4TEqmPjc9CVg4k5rmXTEYIRCybHxTji0ASyd/DKbhbJtWT8cqbl3S0LPzkDVRUw1YqMAwpd3F1VZ
eylGxUp2rrSYGgOu0ckITJGWEpK6EqlH3ppTWEuaudevTqzxi7TLY13mIAZ8oj/p/GIIT/Ibs+6r
nRxNjx+hqG9IhaGurozqIheEe27GBlxNUAhIXy7fThL5SPYcJdDBs+oiQ3vrM0981UdWq2G9R2wd
smoWQZ5P7SnewcPjPD9SSQSa1tvXaWzvCG7Bn1atbAJzYUXsqykcFqd6Sjiq3iwuJ9lJd9vQ0gAG
KX5hegk6oKqY3eBxqOOIPmVZIuFVxV2nWHs02Jqb0eehz4iq3gx+pXYmmhsOnkNyTcCp/ocvVE/M
JjqorFK4yrr80Dn6sE9l5e8JdNeuwALfmAi3X7U07W7mSfZXUbq8JLo5vpAOTIA8+Ma9tQj7sCBk
3ZayKW5qrY3AML+5TVtsElPCoYhiUmyTJ57n53bQGQp75OvJuEAJoJv1DYAlZt4VQj0W9z80Gy+v
4bLpoUG0jloiERmWrLxtyYqjF1Bpiddj5rHwk0JXW2sLx+ow9PMb7Dh7MXx3Jjdk3yYzd84ndQAt
arX7UvqBIWQNZL/zcfHPec5iBp3Ma7hFUr9YnTjZKsbXGQfX7irLbQsAYgPNniCvyTgMTHgGOmO5
sSmCujCeusIoTmNjIvXGd16Hlaeak5l3aqNEMRv5JmogcDgX82gwy2HzgZZ25RRQDu4bY0QZxsRF
ansrGcD9jKlvwl2kCz14J2ugiR9EjjJdM6QWb5UTEFrsfuvmVNJkGbLia22T5SOS2D1OnoszmiBm
XNJmY+to+87eac+FCB72kHZvSwePXptaCpR7B3p129eytTaLqcRQsPZ0n71Mz/qQrvnDmJoQAmsg
Z1QIc2QlAZbF4VTmpBgz4PrD8hRirBRz+EwQvAWQfGc4PF8sHMMdfQ9tFQ6SoNm7BW09umt7nlMD
I2WK3lHlXn8wGpAPUxO9ZxKruzuCAjBIe9lUbsMwjIHJtWKPBtwdY9YuLUNpIfqy5ZrHNf4SY8dS
UFEwnOcu87c017RjMtk6lPe4YH2zHJZvQl8VshiaN8EIg9PewLNtD5kaIdV5RP/8ncx5rWt/Kkax
qnH2x2Fhm/CxrQ8VNpmfsaU6PT8wLGa9Mcbhqo8Vg0yvpU7oKS2vZ4BbCAMW6orMb6sLHnj7ojeL
GFKY/3cHtY/WBJrADGJcmBp0KDjsrueOvxwJ3diIeQb4PCCPn+kTXrQZa+roYvbL1X1EMtLu90eM
X06GoIHofvNOYtX7f1S2dwwWi3isc8b0FGFlpIjkLqH8laWsLjSLpOrfv98vMSMri0h3EbZjFTRN
86NhvFwBdpaT5SwozOoCVokKmDkK7E3aFu8YIPxthmr2hs79eHvedpDcAwCUxih2BCxqYZTl9nu1
NMN+Ipjhbw525i9nLj4fRpiVJoZv/5dDeT0lqLSRKx4kLuSTGrriW2U2PFNjTwpBsUobp23OvBL6
QSr668Gh1hTwTm4I1TIAgxbvlDLlyTMAvs4GJ88uWfmCOZnzF5aR+JclvuLLzAGn2yOpqEF4RPYh
jliVzYmD69aCQPmAb9p6N+niDoHPP/aeJty7ORJswNE85c86EOLP512xLLHlhyNBlX+XCSPWU+yH
pwOLFc38dd6BLeGDBSBWY8RMuMsOvQNK0l6ZqQhrkK2b1muDNuGgUTYGaN6Nnc3wNYzb/vT72+WX
c7bP2GDlY+urT9D4aELoCZcmMUAkB5/z9t6GxXyB9vbvloFfOha8C40KwzFdy4Da9uFIqhI1RE5Z
QWa1KJ6JwEKfD/wxbAyfc4aTQWuYYcVeM+YcXn9/gcav3zElirn2f9bAH+vjcRgvkjW0BI0fLIIz
okNuVf7lOZGhUJTGCIVsCIOa7T9jcnjO/BnmYG2vMfGAO8O+gie7rrdtHzQImAgUXjE5lpVhkO+g
8KVV2f3ZRKviRYtIkfvecflfv/rv+tU411i6/32/eo1SOLwXdSeTn8eTxvdX/phP6p/W+R8tue8T
yB+9auMTbDXudvYmrDcMBv/Vq7Y/mSvIge4J29X3NvaPXrXxCagM/7tJew293X83nPzlyYMiZ5oY
WL11h2QO//NOZMH8jhvPXQ5ZacvQXBwOKE78/Jcv5fb7UvLb5vH6JiQ10MrhOn/p2HFO0mqfVL2D
ygwCFt2OfD3SSkJQ5X9n4fpoPMS75WMn97DlYmpit//5eiqaKg1GkuWA7K0PknxVSRgmux2tKAak
SX8oRKvtpwUMqk+NvP39lf7yda68DIutHbcus4ePTVEjRwg7OkZzSMvx0SjcF+wxm9+/xS9b+foW
to8vHzQlrdcPPcm21WalR6I5IPN5nGzzmbR0cqwxYgf60nz9/ZsRZ/xxcyAHwiC0A9gMsCAW6J+/
UKpqy5n8rjtYo9mc4qwQlNI+xsTMxpiYD9YTwA1Kbut7+W2CPWaN8inLiSWnRO8qCOCuQUIRG6mX
HdXoUs5jefcB4p/L/O5c8huNoPwvOAi0qW8cjbQwoRURCTp0/bfS8mjDrDnlz3Pno7onSHhNsS3N
a9kof2PKzNxQR03Pcxq1QElj0olI0mDmaOGAgImdxy8gf4khLlrzLoor+8YmVPvesTUgeFaLxibu
42s1lIwcCx+BCqeFgPyRlR2/LMcMBatKtWFnFsU3y83vq8T64izeXd/ilBktrzjV+vQ5ptXCW6TO
VoMwFRSAxWDpLgQlr1G8bSmg8abj11b6zdFN5U3NpGiTMO/YWgb+KzgczvU0mVmIozI6GbH57Gqg
ulKZsEuhaQmSYfhq0tKif4R2fxZpeo2uIH7sUVqFAI5C3R9iJCrwm6YxwgWe5BEMp0lelZ0dKkmT
CXHyeGHHqOxIRdJQD8fjHPvH3kvVtEuQZD42LsMCSUJMaHiJe1kD3NMvylpEYldObes8WWC3X2Q2
tDdlJfh7vGkyHiuRDRckD6kDEqEuSNisisBobHkRFaQYQ9Iihr1sMqS7PrdIQQplUyHtSseS+M4Z
geqQ5PqzVWUUVPi5Qk0mhnpTid7AwtJRPGqEpj6CcOc0m6xWGqewgHM5HCrGRPjHhdPtZRTJ9q5e
yvYWPvIlNHrzDbNJ/2gpMzs0aLquGKo7h6LkXmgWJyG8tJz2wMzeZNbaM+0XFeMONFGed4l/p3PM
2lP+tFdLrFW3a9/F6BQOLkwz5CsQO7drx7R5qxw7pm/m1Bz6JjvZt76lLnCsMOpZpHObuN0uikwo
01HvisAX8edUYWDnZS/TsA7WI7DI9XiHp+4pRZwaaEPK2bMohwv0eagF5dAFg4rHOy0axd4wE/0g
dOr5ueitI2rO5mKuVl6vHtvVTYEtz+COBh0Fmi7W78yomd8Rt+Ld46G5HOJUA9LvGJSivtw4uUZj
NC1ATmdR424aveHdkLFVPC+aZqKrnaJdBLL/NGkeWtisL0lXZa6J7X+8mDhthm6lxtDxNfIEBiLS
iqzQAoZ8RDZEagoLO/MD08nH02JIBBcE3+yitUtZVSTEFhlJR44r3zHBvPhigdjV9/p9wtD+YAzm
Z9IKLzUvjx8gAlqBcPmmzWRB87BmDkRZGyyW1m+icQAV6AkZOkt6paH1vksbUqXKZvkzib3OQzWB
0ceL4uGIC0tthabfTbPakcIWH1INXz+my1WNzV8bR07z1ArNLYKuG7VNTTd1p9AvvCP7Y04ga2cL
M58Wsflo2zVSHZGRm1O6Q3ertNp8Z932jkkxmntdkH88DSS3SejpOSq5ermO8qxHMRPV81MlvPyS
BWk5isnHl2fYwJ5HcHbkTwSjF1VhXkfGptPlJSTAvWQDIB4EJCKxroji8kKU17gQj/lgPDHf0QMj
EmUYey3Sbk/DpaZFmyjTvKs4yr5CQqK93XRb/KPWu9Kt+o9UmcNNDVDNpzHMs8eS4OClTKdLYiTz
I73/9mB6SbapxmV8rSZAhFRDvLPup/McYrUsaSSUU/rNT7X8RdCjeWSYYt2ZS+pszNwXIUiWtAsq
tITw4SXaZJTHPCfO9CeSae0ma0qMnR2uqNZNn21af4fZTypCJtpchcKarDBlXryyv3PsBi4yV7Q/
SJHATN4UnacdwKSBfGvcL64w4x4PLb97E9np0Us99zHvJrEv7aTYtoY1Q9ack4OREcknHF9iZK04
7cPuPti9bd84ieBQqMXxZ8/ecvqf9/ks+foHOT0JVq6NAWNrx5eUP5peLOggihoZVJ8ZD1bjbB1a
GC/9nFkIEWlOO62zvHSITZkBjGS/1217rUTd77Ii5c6b3fRgZXRXcdxrG9usvpFdjxi4abMdTI3u
SBtsPA7wY7FJn7tV/ffelbH2sc5b/f+K/L8t8tGR/KUq+gW/vBb5p69t93X+SZFinl/2o8I3PxGU
hPTQsoglOwec/VORYlPls6Ah1DirDOlE/BCkiE+mQ6zIevDlPIrY+5+CFNND4bLOnPkvuiXA2fw3
ghROBh+qOB82nGtz+ET2ggP6YzsGRjJbnLIJax3IwQ7LFmTvTKJDdsG0iqkfzOHhIbaRpFd6ItUR
zWF/J2ttKPZZKvCpte2ALvfsh3CJvsRNiwLQqCc0yTFNyDsMeIQ/ZCXcTb9hiZm0kcmMkOaGJmX0
OBml/cpj/44LL4TVWDwOPJ8PfQZnoQN+Wq0egrzkQBBUTh51AXA6DIfUT1dqtNDe8iCL+87hiN7X
vf7qZwItHbNF474s0fF3q565WjlODqNgUghwVKD6nK5p0nQboQlxHzHK2xad5n8jiBWJcF2toaBD
geUvHlA7BvhA63dQKD0DIHwMi4W55PxFkSDEnMOVf/D7J6FGf4S4RzEgDM/axdtTr/tVmBbquGSp
FeIn4YWdPXYGEvN6XoWSfuG/DOnSxMS9e/rr2Wd+1tDbxkp41acFXQ1EVGQAvLvwVtBMqs27jpAa
6AEV7g/Z+61NLGtiUO50HHAI3KQGZuqnvSmFfd7ryTsKaEqLS7JIfH0/2vjf5wyM62aIlXhtUYfg
ypx0/ra8ABbk1bn2bZGjH07gdE+ZnOSfIEWn65oe0f78+br1U3FnQ05C+LCaAXp+jLKAtOU6bjnu
dCiyewXChP56vVA/8iV3Hk7LclntJm6PBD72BDSmQPVZNl46RiTlIcpxrxycrm/NnbRdJs3mspYb
abRoWFyr7LRY1XFoLXbJPh1YKpGAv9b4up2dqGc8QNwqnCf7gnvBq/E30JPe8O4gvrsO4hewMfuh
Kpb8mUi9/EHW7fxKFkh36ZWm/5hiBdhJ02idDYWoeSptFV9EjSVf0pnWUA6nCjcyP7aHxxPNZk/1
PlRc5BnrjZ2zK/c2srQgsxt0s47fO8GU1ssbtr15D5mciOPcML+NjjkCiiUatyIIhawfclnSBD1r
qvfyOsurrb34KD92TkVT2ggtc1hjG4YW+8u2j7PuHh8uxpZlzLAbZyALej26KpwiYQYVj96eTCHB
nFyaz7SFsn3hYW9gxiJ9TJl9Unj7TOjdQ19Zr3afq8vC1l+wd8ygW/FrSRLMYDJuhyy/KuJo6Rk1
OM4u8eAaoAKrQ6Vn5SmOPMsIEuW1RNbl1W1HuvFdBxZkh4+8wCJjiRMBNgQoGQ1mT9exDovrgJug
oXmS1pqpkmHXCsfcNp8mgdGR1AyErFGLy2qcGB5bBAyEBP8k3FRjhAW8H8hQqnqLcpahFtDETts3
tdldKdNPbybPzC5KbbRvSe+BwS0Hcmd1tyNPKy5yxm8e8SOXud8kajMymnsdFi25ioSI12jilHD0
6tjO/PRL7QNrBlk5ojCtmPwRdOOUoc5r3pfG56HXUvrYh7gqmofG1+t0Ow5CbpUcTHQOWbk8TTbs
3SVt5PXAIQExQV09a449743GZWRpgnCASAsLUtuWdPVXklRvQb9f44xVaQseZXsUzF1GmNKOAyoj
qqs7/Efdi8/1m0crwuF7rIuKbGNniduTwiTO+ddRS5CNVOJBQWXD9RMqFC6S8X0InbsNWwyfj4yV
9IVTNlFGRlukF0OfZnNI+Amz5dRwmDM7NfQOf5j2Uo+JnZ4LOu56w6h1No4VZ4FrdMjaIy6t1YVi
yGXnjxOGNLfMe0D33tLe4iHMTme/zhmaYzgDq1Ln4Ow4ryxN1kff8N4SJYVLCKDvglPu/BTVaHIe
zoyOdiwITdN0llW0QrAz3Zkdpq1g+k0xyzODJTibfQwSRtgcTSuE6Culb7XG5UO2XI36iGtGYpUu
r9m25+sOePi8qdY0gbMtqYUsdPG/cuk/ipeFIWn+rly6/VqWHZD/9zJ5/6lg+v7CHwWTRRfTQL4K
H+wcPEFf6R9tUU//ZK9dcgoghIV00ejh/aiYjE/8K4DH9NKxWVBp/atiIph2nWK49FkZJqzixw8e
jd95Nr630X4airhrKYe42MBTshL+fu575YXZYcjSZzIwy2xmZgymcoNyxrw20G0hGTVSYQLo5yi0
G3unYYDdtRjGVivobmnoCoSSVIrV5N0z4JQIKLWAhU5tWv9LPfQRDmWe92IW+sZK1CSCBfwRVmut
A2ciZsa/To5xSTPJcdu6C9q5wJBEs2zbVC57TRjVc9vN7Ql7obxezSfkci3LU2RoLE5W7spte16y
5Lp6xVByyoN+XtTEeX07L3XZedmrzkugvq6GhZoiKDflIcHI8ZWyKf4yrqvntK6j9gzSBGsyq6s8
L7TUaCy6ronRM1DrWlytqzLhofnFsK7USYUsYVhXb7Gu45EOwSGo1tXdW9f51I1TKO7r6j+t+4C2
7gj5OfPAryMWg3XHgG1ohhzE2UZYgPRTydxmW667jLHuN4bPN2+texDYjuK2X/clxGTFnb7uVem6
a8nzBjasexnd+JroM/a3bJTuDiUt9IXWK65KF4HBdnYdNsWWjl0almyV1O79JZbz186O+wfBEZVq
r4WmgoosjUlAWvfcslXm85RnBn5s09sXVLKrQCSKrmhl0aMz9SwsVtOfbQ/dvesAPUGdt2Y0aaQ1
dWtuk1UIvP23xZrn1I1WA29Cv7UUJ9MQo6B5LbROvYk1C6otzOmGvHU79AmL0la5jH3Oj5IkSZlr
ppS/pkv5wObubJ3EKY65L+RcOht6Jxm2f3KpyjWhijFls3U0uziMxFfplejDLEvT+0g1+g1EHXcT
rXlXsVNxADC9bWGNhNEqVJvROSPLX+OyUj+yIQgQoeWP4xdMNdquOqdsyTVwi5ucdNiJEK5uEUWw
5L65BYYGcsc0rI1T2ncVd1tIAvUFrSu5Ko6cDZGbr8zg7WBZI78kU0uwEsSAjai1w1jR1xQwmek7
S+3Vct34WK8RYnZe11czZJWT63XNJiU7a9uKaQjzc/zY0HDfnDPJpjWerEYYGihGapv0nF5WO8re
skNM9/MabjbEiUXQmYNONRZPXgRhekePfYR1ZIvFArCffg9LG79Hp4Ek8dSDQeDe+GAj02GyYDeZ
FM/C4l7Y6naaXDit7t71nozky2QtsA+VQO66K/01OjV3kpn3R/zDRMJ48ckz1YOcSNIhbCNT0hwW
lWa/0jUr0+NYGegw82pJR0pOHQ7PvsVvNTwMSWKNnKgStUYKxBqpnBlxlelblvXtUm6WAagKmFAb
WR1MA3/ZDJ0xsbKpJI7fCrQqCIExkvL7aFXB7TlW1DYTVQtsBbznax7cOLvxJgcd7W0bkiSy+DD3
nvWGHGbsv7iZLzKHnEtKWixSqq9OSV+apJqUUdab/IHD6JjqlU1Wj9RVD/k6Uw4MhcY0oHn0rRHx
YOEW+t9O/R/t1CCFGQ79++nljUyqn3bo7y/4xw593oYZ+ADOBEu67sP/2qEtqNLsikwhf9hl/rlD
i09QTNmk0bZ8377/tUN7n5Ds44G0+DlX6Lz33+zQvyhMkLEIOic2LT1O2L+YHaIR+SrcHPtIDlzN
jZMu2T1iSSzLqw3ZnPH0+/QPdnWLMVCME+w3itY35ITTk1169ZvlpN2LTuLrS0yS3N8MAj9qDfh0
hk71wgc0MEmsNcxfFT4+Gw+5J751TAerercBkdw2uiwvS3viiW+SfN77NUlTHSgQ6+/ELWtB9rOi
g9KIuR28bxxNeCU+THUjaeQsaklzJMjjtWgikzOUSvyrVdnkYD213UtmfqXD1+S4F5PlJ08ibZPP
01Iuf7qqa4ZNvczmKc7jbpshnN73ORLaLTwj584llBWqDlwHeAhFfylqEy0CZCNQruiKUuTJIrRQ
1NxIY0Z454pBhEibm5muCbnKSsHSw2sqsRaaPRlJA1LwN3rb9NUJmQ2WziOVvbOWbVuhhuKsVO6q
2cKeqfWml+1isldlSExfGpqJpb9odMS3xMo+qmlpYWwtDWoO16nL69aaYiInNUydRHEMB3gu7Pza
ssZz9WommYcwgIBevwxrWUqkhtP8WqZrOC/JNtjaxzTaOO3cv1Cv0FZKdM5pAQ39aQj4AZwDJ9F5
N8rc2U8+rQfkdCPeeOa/977S0ju9Syga07jR33IQ5RsYc3oLw2Xyt6My22Q3mJMHeYVH6X5ioMKh
uGkc8swt2T8KVUl04e6ojpiK85gDT9nfY0/yJDiEEb9DgqRnV4iMRI4y6rN1f3JqikUrXswLJnXY
zeI4MRBdSl8F6P4tftZUsw72YBjo8ywHo75tv7pAyLfSdsrbDN3Wrosbo6Wek3AZ2x41ZqxjI2AI
2O7anvoOcb62Xwycuo00hh1E6h3Wy2HDk+of4ckX94sxDzTqiFA6IRJPN9hO3XeisuvDAtVi6+d1
f5iTFu5ib/SAaNyUdDgoZATngKAtuz29LHFBKM90IruGVObUUAdvlCMbn2vLr9aoDzeiYtIWJKVb
fKXlSXA1GbPQhWzwU+uArUmCeVhsdD4u/Gii3soHEp3ZFNX3HTIFlzc+gIxKpjpoXLT2IRA2OnTp
FDEE9uqeMJWUdCWcp226N/Rq/DNDsAs6MJMFh9S6rAf9qmsgMbwzucRU45eDZdx0HeCFRS3mMdfN
dHhdw+T9SwhR1fuimT3mOV9NLU8FwvIvKPHSnBNBD6LIoU2TbFGYA2CpmNJeAbwp57DT3V5s1aAt
ycNsVvN8oHdDXCyZUwxhKpjj8aZVxKXjgB1bmi3YC8qVtF62jHYzACVNLNkK+vKylWNSM94zq/eu
cs2jALvErT7p1XFGe36P33JdDCXXny1JeQORzL1GoU2cFY4V3q1dr43qyX5oo0WM24aOcRfIwepe
+sRJraBNBj49XOPl0FR0NZNqrN9gWRLFOxhwI3x7qIcNCAZKSs4Ok0ak96T+0NNW6Vdp0tr6tR+N
RFzWZH68t10OduKc5nZeyn2uXIYWMKNtn56bmVo/XE+JsTznHZyKirLeXLJuP0UYIyDmIYec322o
RHp9IlFA5w9Ip77FfTSL2GLiJ5ZxeC3jKU8ISWMM+q7mvuDWaZcOCejiXDed4BOjV6i03aj6JA1w
1tf7xjPymxn2LHF7VWJ0pLSl0x2llHFjVeBt0J57+U1r500RllTRNoLsYTgyw6GjyfBOFpeFxriL
JXEZuXeL2jqWaIhWOCIAJfz+dqQ2Zde6n7WBpiIe6TbzQzL1EBFUnjPr0FrIDghk445vldAqcJYz
4yk6llUQwTk+xgaZH9nYVX90on+i2e0As/BTe20ajncgus18o2VWhOqQgEQGq15CZJRR+XT/7DTa
Cdp/V9JcAZaaNpeXMh/bRyNTkxNAz7W/2EPpIJ4whdyBh8YYV2lLmFNGX1o5ebFAVOSlcpcW3nXj
5cep8WrK7KkVFyjvwagYxuIG3ED0l9hnFi7ZRxnsN6TRiqZw16TFjqmtqsDIBXPvkv1FkODM6jc4
aUuVusAji21rN0Us+B0H9pf/FY7/SeGIAnMVCP/7wvHla9f/n+ekxUj2c4/nH6/80eNxCR7FIEot
SGfGPJchP3o8iNiYbYBgpNPzM5fDQixH+C6FCyAPk9RbSqcfXA73ExMsB/YFll3LWDkf/0WPxzmb
ln/q8WDrpBy10YIKYoo+CkLj2RrzMo3lsStcdVF5JdsFsJjuAkC8tcktqONBxkDlnhZMMBcxbdZk
Sja5LsZDJokB30aRIgyN0cwDG5VGzl7uPyden++lr60qBeWvs2VURJyS+4zwPmkfAUG67U6lKlpC
W7NGByGazTpsZbaDG4T8S7supkMTWScydThKwUnGf1N48ZMoO59wbLuNQt9JXzl1P4suj4BqRN38
tPTDEnJJ8y4ZNB0QYqru4rESAOlKWr5IhhCURlo+EBgYcWiemwTYGl3pDafTASiddpdEddpt5JSO
h9ZsqqtlnMtg6kz9ZWECeJGa+vyIaMHczW0nb1nRnSbwl/XKcybXW6Nwkk3C0XbnuCwPtGTn4iGW
tr0zzInOC6F6Gxc9z4UvkqcKsnoQe/1w5VnzDixkH2oNDYaYxZbnObH6h6xO3duoEki28MATyui0
lqAYxHBBUKO2EMUdYQhxB2tr1IMInLnJN3zmbGN2vRUiskWCpLku0dTmiyL15CASeelaNAGEkjex
twz9hiLVyjdEdjJ/sUcLYl+8WJc9Z+oo6EqnDzxn6QNIIAew1f2ThcuDpNpkEVttMPD9pKvRou0Y
cPogMi8XD2dYqr8BoSB0hGvZ4i96jkp4eOzPT3M2W6E/6+VnWoTzCdOLGzAPkRs7Q/ciepvzdRzf
A80zy83gVvmVlxbNNZjzgq+auZ2Lu6VybmLVObeZibhDQ0v5FrWRcTc3kEPt2Jku56X+2htmPAeM
HZxt1CTx7YKx9TT5OQI7BziIJ6bL3MlQkAiHnl+pRXfC7F9jkpxC6rXsKJ02ii/GXs+Hu8mPq+a9
hQL7WR8b9Q1Kq7hzihqgXdyYD5kDiIvdU12yZDdO2DNW7YOxLtorgMWfx8lS11rNaNAY9a9WWXx2
x7HqkAWVDeoGi3lkYuo3BFeJjsjP2QO3J9XjoinmqrhMtw5CHsYbhVLFQbeUne4ipypzJsbj+FmC
P9MZM8O62XYa7pogS1vaqfzKW9vti21Sokm6w62JnUqX+mXdoLoNJwbTd0Nt3DInfVs6/41RJsgp
PMitq2P59gmABHLmyqbdDx13jI6e6gXs32Mc1V91Q0Vsym5eb1u0tQc7x2F/I3NKi9JnDJ1KxzjE
rDn3/A0cR8xOXndNcoE6djxOAmQkNzNhQ6GKsaZddX63xHsvmto4VGRsF4lWq/sWgQgfCVy9pqLb
QZVV0DYZna7BBHUyOBOMGX8/W6Y8ZtkyNHeYL+mVqUgUfuipOb2gA5RmuN8YoQSUefZVR8LB1jUr
eSTvSGybeh1fkgKxEbXjvSCEnG1oX/+XvTNZjtxIt/SrXOt1Q4bBHcOiFx3zQAbJIJPTBsZkZsIx
O+bh6ftDSrolqW5Vde1Li1KZKZkkIxCA/+c/5zvnwsT2H7WN2oMpj7DaERClmpeUgjkNu0KQUeTM
lL7iP50obKyGM07BnSiw/Gmin93KbwTpwjqRD+jP6ZbaX9ooB0W8hz7hdcLW9ZSkzrwpu07vOT+y
X7Xy6HboJXj2jj7WpwrD4FG2fn07mq3xPEQb1WVnziTRJqdfOFvFUelvQbHl5FHP7jS+IswzY0HH
A/0ezlvJn4Ilbpa34BMZBySs4HpVwUo2N7KTjndMXdbAzAfVAyEu58mXjFauC45OSUuBymQG3odG
WNKnlqXp25wwRonRwz4pLAJWdf+OYYqACJvucQXlp97ZC85mnPtLNkfTj06R61C957HjjpC+vVh3
nE2bT4G9bHG8gQxXkKeh2prdMYSauoZFg3816955sLBhbbP+UMzVwKc05HiF+WEY3GXr0H7aBU+b
rSe85gb7YLDrI+sxYt1ycIzcPMemB3q78JN95hFhV3N9ABdurli7+MjnC1IPkvTBrgvzaE6exVSC
H9EdxLgF+GCe3ZZJl62Mv2u0aXOOs4IzkL54O9rZNXRnbFRN5O0HHXBEC+v4RxdPXbma8BCvcs29
F4NEtgnA+R6rwKJ8IYnSamOOzn2NW9koR8C8ko/ordIkLmJz9NdpRsJ0mtNgI+3YOk1EojlxV+cx
z6utCSLqmyzrEcymHrYJ8xYEaIdqu06oYz0HX/2gzY+RrL9VlC0Q0h++kuzpiOBOTE8djxurVkef
uMSBEj5nk4f+pbfCa4s76+Lk4Hz9rpcPxH5hvhrNJZqSa2c2xsOgkvuR1/UUAhLm05hdIu9nzVMK
Q4rZTprQbBt3J+em3giCkcVK9h1rBTFOX0QKWXUAsiuuFcOByzzcTh1kWDMq2V3MVr2iXY/JnbTl
hM4qfoqubuHP5laFgZ4f89gMjFfMJEi1MV6ieRMvCq75q5pL7DrLxJYJ0ZoO+GQf0xTrAFrvMvk2
aSYufWohipTSonQaoyadxsy836efw7PZzdWdjWVDoQvU84uju/Elp+Th5C0DeLeM4tVkDEzlOTyE
NUag/oRxeODWn4GSxNXIIL+M9FbOHdNPDfdjWgZ+znPJCcJxB5pjEQT8uSMlbdLHhnC1xcI/7Kaf
AgLhwX2ziArN5Fe7wa+snfNTc6DkDTNu5fACAdoad+yno2cxhXpD0zArdZ2SMAzA+R/in7qGOctu
NZSdxS7fdeZhVZLxOdcaYBqshpqyyJVNrRrl5Ulv7pDpa3iC1EAk68YjMjynmTpNjVVEmxlsQ3c0
1dSdM5UaR+OnJGOGC5zAdERwZ0mD0FDZzlW8w/8RbEsfu/tGOR1blkXraSQ6+gZxPnnwQaZdkyAZ
GH1d4p4lQuu+icNxV2NZPNBqgJREj2KPrASfnh7lRW3KiDFtaIKzbvKfYlS26FIzYtfObeTeaVnS
wA9dFCyfiYivB0HeLAJXFC9alxE30dYZjfwipiXRxQmoyta5a/tHNmXmCx5p+NeanQsblUVR0z/V
tSYl6B6TR33l5j1vHV6kcxlYX4WXgu7wJKk43lGmwSzFaQ+BMlVbWIrUutWdtNctaze9Fq7K7wpi
8JQBp4o6A6luCTJpjANIhcMiGro/9cPC8eUDXR6oio0swEUXbr1lMneo6Fj0R9hG0zdEMfUecOb+
gkDknUOh0CzjqfduGpOj2YaO4ii4pYWGHO7kvbbLDDgt06C7zIXZMiHaZE+PtQ02dN0kifvmUB09
kLLVpM0dj/tAZge3GU7W7zZW6XVbxdYH99OYLmTD2k6kH177PgX3T5rBC3dGFSt/05ozjF9Al7up
aJ0ry2FnK11KTUrKu7apiIM9noduK8e+P89eP1wmMAlXilzqFcmQcZ3IlAKIVKuPqRrGiqm7FDsr
LvERaUvX28ruAQJQoIVHuK22BqyCnd2b3je7sMcb3cTzxa9m/ahRVKFfemXyo2yt5ikozOw1ovwl
gt6bBCeS29AzwXuc0Mirncf1ejaryMWc2w7rAbvK0V4MH8YsDZzVQm8nVqGc/U13K1EgQDS3NImk
WV7siOjJPXne4jianMV1kA1PZc0WyzDrLYRs9r1RjacoyftL4nn2mZtEv+EDyIfF6xcLLXc+Z2kq
RfnVwO2JSUyC+pV12k/VqswbPuu1SM465oyS5WbFAarNPlXqggHGODxs46pzf/QtUpwL6dpfawgp
t4iZI4UktSh3/5n//7/mfwLS/3Rx9FjC/v6v9Qf6e/zn9tElW82X/i4A+L9wEmJap7KLLNQC3/x9
/nd+cSQlujSfeUsr6d9MsY78BdjbEmwjliZsVkx/G/9pK+YsLT3JKWoRFP4tiwdO2r9sSVhUmRKe
GX+n61h/V6HdYaUkpBuXZMU8xMyAENGwLgo+vKqo8OQVtoChEyU+VWDAg3lSF/GFpS/MhgwU86Ym
n/+UhLHz4lJGc4+Fr3jkJBC+B8Ia7/WM9+9AUZU8wKpEPF0SyefYIICOTxaIxDCmbr5pjRFvvHJI
0N0A48YVyLIXlqeQzonHc1ZtqyBGHaunabDW7EspKJ37pPjR5Aw8K48i8F1qNOJOIUDepwp2J6er
HqJ6BWOlDifkcN6CgvnMUbZiW9bgQisn99YmL6PXrQ1RicYrBwOFD1tpjM1iO2ZV/2bm/FD4I8P2
O9/FQocQBZudsCtoEfGBb2HUcjNYTpN0jojmbr1O0bAZN3CBHOIlAA9nGlJlzBt+kKGk3rTgeL+1
YIR+m10JJSW1huZFz8ZyAOUnexEaBboYzPQapJCYwzFWd0MXFk+apdBdi813Aj46RtRlMFgqUN0s
/PGMZFa4Nq2KvfmstP8wpvxclat5IRMrDHlwOTxzVyIZF0zJrN+tyPfvwwzLGqf12rQ2YeCJYsMt
rYRTwXAmZ8gNGsRIalXBvSQAqm4SOt0ODa/frkcSZ3iOq/2s1HCjusDejaqHXhDLony0rMp/MARX
C8innGnfh88Ct2adh7X1BBJFHOOJd8fI4BmxSCvvUvzXxuOM5YDjd2KdRIPdosrSTnDcsyVtNkbe
8jtbzs4p4urrAPjprUYafcGiJKh9niu4UaihFGgbub+tW8WjhH198DBqzpXTJIJHu46jhxEbarQN
xhprkiRcw9DUNCuuPGlvWlZlH/6cchZvrOBGa8eLdt1kElAakwJorFe18xG3L9SIOOyMGzs0eJgO
HPG2yDN+oVYNvp/2CDhCsnwamGEZHGR6owga3WvS7YToa9f9UmBwulWNYTLtOZkwTAzeSTnLtWvV
s7OPiP4gdME2GfS0Mngh6sMk49J/qxBU2AMGQ7Umg+OEvD/LkQd1r6uGre/5/i6iDZV9UViSbju1
ru7MY8byMX5B2Qvak+SfelVw+bx6YWQ8TkPdUCUS3np53p/jvm1eYKVcwsCJbrIuj4PPhJBgb69s
Jy9BrUa5Sa+ZZ2fmF+mw+4rnCTvl3M7bkDa5nQnid9U6Znas5mh4jltQpEagyltWm9W20e016Sy1
iTNto6Mn1AOynlPDM5agyD3w8TaeisgJ92Vdk6FkTM01y1M0OvQkZsYUSo3R2g2Y3IKf4TChSHYk
w+xuM7XjeDZ8MzmWnSk3U1Bcy5menKQJ2UJbzTrwy/E0xEm39cY424oW4AVbmv1gCOObnLnTZCHN
feG8H30r2U+xbS3INu/STOMj5VcEC6Nh2c3JZ6teHOFd161mxr67wTevluPYOJdn3raGUFkkqggH
V4hrRLtUiRcN5y9ZnM1CN9+TybtwhArfCLoMh3GosseCWfwu6VGFCM+wecya/t7qoN5WUGQI+Klp
L9z5Elc+iRyBbUupJtuRq2feNvgqizGB02td6k3qz280m1Kglnl3s65vYVbS0WODVSbTVu+rkIqz
BMPpbV2Dq3ebjLGANQmrh2pfwAjexuEU7koGERDMsuHUTqJ3hmiP3bQ3Tgkt9CDKUEM6L3pftj+b
yFIxzKEJvhjVPKuMNoQXcoHDgV7T9kvS1S0XxmDso3r80S3EMEBD07atgTH1lh2+O6lkSh9DJY6s
0QBrGgS/6TBmsXJwcggBBQiJXRDUmAfgfMV73aXi5CPmriH3ew+dptYAxD8UvbyJ92Dkcq4Kd/Y4
eFYFfH/2ecnWr+L2GjRV+BxUko+szMMto5oiQ+pXX+GUlSm+qzh91V6Ws//pl6Y929/lDQy6cu71
mx5C8wUQFn0VyFHrcijmS+HDX+IYCyDRyf0Hh/9w27ijcQfK5tmLqqV3J6i6XdSwTsPjY42rbmxT
6ySBTNwEae4HoI9ktc7auKN5xnZoha3ceN6IAaOAbOmw6W2LKZ3BBZekQsUxdBGDkodz74HTog48
Youqow5aV2c8t9psXrjiiormpEGfTae+Uq5VPoz45y9OkhYbn9gkvgYuA0GIYbQb9EC1eAqZC/tG
GMcaWvN3pxH59y6HluQqJwcD1YYD9DLhTqeCKdZZJzCFN66MrS9UEfVXBB3/2+h3sK2xj99Uof1u
BKilcRG94pYhJzcVwMSE/FJA5lkK5XBmO0hjPaEGPkpV+CWqxX50knfwQp/AReR+LkW7Qs/C0xJP
r1M/BTQllTZVP/UHjXvpqnfMI9kN3BmWrb9HodcjgBolrSROcugB45Vre57Elmy/dZ8x+UJeGdKH
wnIvRcRWmARMt81b25xWdkRqHk5WPSClotqggrThVufNty5RT1CEOEpxvohnAmmD02cHzyLhLEOT
WH+w3FyZL5bDTOWvW8Hib+Qpt1VFGH/YafpEq2O5ccgHvisbBHkZ+9732qqvXW/9ICMMjCcmU2t4
b0WGKbaSbbwfU9M7BVM4k0LuBDIqUduI2jEsZqehQLyGyKK3PbHijR/1ziEZp/zo9PqIL99GCbC+
xGwDbjKueaqbXehxNdkMO2lxfJjJvu4zfSrb8VHMqtlZsypWWb/kpJP5W8v5c906XfkY+jgJ42bm
tQ5z9M5sKnrGPZz9U9Hku7Ej11sb/mdIRIUK5/DNrKRzhxeKoZsht7JgKtnyEx6VdYznrtlqFeuz
LvoSicX+7uUDERHrWwNOT7ExyDTaXDMcfE2WoRFaMPYQTuipO9hzYvGuAF0RQ7Mh2SGMjnd24YX3
dVieaDDalFm9j5V5UVMjAI9rLlGgcBu6we1NbSXWxdHJF4JO7jUcFSVLQ4xu4tlFeaWpErUdVcXr
mf3cqITxNvo3COoufv75uU3i/XLYrKzijqkQbtgQnNnS/5BxdKhsGsaUYd6FQ0P/B55G1ZIsaDwi
j/l7nSGVzc34NDTdvbbau9YobjmtxWv+YiKkEAzXFBDTWEnEeU2EX62kDwV/Q4GQJMnuCXmDLce/
cfOqWLOXQMvBqkAEI5/vkTDT/3j7SbXE7fQvopB0yv/zxe8xY+Ar4+aPrsHfvuh316D3Cy31Ntsj
GeDcdReY0G8zX2CB5qbA2VlKEJbBDkPh33z9zIJgqQT1Dcs9hPwiD55W/Z//5bi/BDCaFpIsAhWM
FPvf2vmKBY/xp52vZWNIlybpLA+Nf+G7/NGYF7uxoACqUaexsuDIDZolpEwm96wrz2hW02gJztlJ
8KjTqlrgmhJxzex9OW6ihiKBQ21R8LOGkIqYSxYZpYLNEuA6NJGHzhG52FsJjVUPaZDUL1UhXLnu
tUO8caJXm9HLbvqbjMQLOlooO2L66KdiaZl0b4IE/uaqGer5OFtzyyoyIWkwZ55Tb3vGOwAtS4dt
04TwmEBiVF+JYHufPz8qrU/VXjTjZ1wpnfHhY+hgAWlFg7BvArtVmwbL+O0ANmWV9x0cflY6XkNe
GtpebzobZu74USfJ9DAqs73UVK5cc5CaBafF0lDY5hm7VtjiI4qfE33NpAY4GQ0V81w5UVvrBicb
s+XZUv4eTw4xdVXG5U4WTCZ2ozDwt7DkEEYlSpRoPRudExUMzn72aNmjywAuIGhM+k6WPOSK2XHu
OzshFYn7b6Ms+x5gZ7OR0PK2xhSTuMMZdO/Qc3lxiuEqzaFZy4xSo5UePfXphrbeC6901jUJjjMK
dbYBIltd+9rxeNlVHN02XSMugyoosmi7ubsxsTQhxV1CXec/kt5lq5KymyZQ6EO98porxtdPGYaw
i4EtrV1D0ePQ8D9Kzi+BMKxV7eUFspQ89QNgEC8Oisekbpwr8894drQ33MeNWT3oVH1NbEd9yNId
NnM0ntl2Taylll4NO8RIxfDKynLMH0lvYSFKs+bCSUExryf1sqx5qLOkvRgjNHaa25ovKTsvknTQ
+aa4yTeaZcXWkvykQFGjjdmH0dPsL6sgUvS4x5KC3TgVdAkNc1pjyVF45Cez+5bx51kui+zBgxRN
68YY0lkXS00RteixeIJN5gg6zxeBm22d6N7YM6qXe7a1xZW1qI0q0LU3BOzFwvFdIX4gbXLZ35bM
nm997RHPNKAJn8Qik2vy7/hACT5uKvKh+y4JmXCq7uwSKznRmX3b903lrWaXFWZFeGLt0+F0oBUD
fGnDNQh9cyKcFhot4If22aD2VDXz1Y8ncxd6Z9GDHuUM/DoNXXKvnPrOoPrKggPNtC+uVmVmW9zA
n42mKDRPyufJWU4BdvOee3W2S2MbREoe2+z8KHDFKXbOpm/UYGq8Yy2My858gdtI4mMKwoMeeuN2
oGhgS9twtMQL3rgZNnc2ho6d0dSwHNJIHqeqEc/CNYb1mJDrQxUwyfnYfKyMkxdSYsap+633wmrb
eXnNBq+yj+zu5xa/Rk7hF1M4R4/4UoQNUR83YBUpcvpTknw7DJqtxEAERaRJc6UXJnvQvoxYs/My
s11D4gnc8SEfs3lfQC3YaK1roBejeyvq/gTHeSAdKcJ0M1jNwD6sfe6sCQZcNcnLICxV8AErGyyY
j0SURYZCZNV2QmnW4OQ3QykvOa1UZVVKUi5z8JQ4E+5gG3Ov8uPwfgIlcSdV81FwsDlK9sCrGcWd
sLFsV6o22/cGatDezBWuFJ3Z5ygr8p1pSy5pk4RCn1PnDZEhu5+47dLhwv0uK4HHkkmc3ucuID0b
cn/uO67BeBqn92BiSbdijUaGswbca2JZwWyc35W5EsGqD7JO30cytI6OHlSz17YAtJNJVjLNnJRH
nfZhic+0zTalLoIrJd0/CGgMa/x1FuZfP4Oo7FuQglkL+SvtFjmdyawRO8LxJV6FDrOIayyny3nn
220Ol7yiUX5V6AEC6jPNU40lMHUWLSBhEzCmXxrVZ2ok5USBZdIRwlCD7aIR+eBXEyrGIWX6yXwz
itp9GHlgPzo1WU3yoFx6x7rt5WtjxfVJ4bPGfIeV8GvL1R+vrQ4rKGGq0BMr1HzvWmXMmZvQMusT
K2j/VE0hJTQQWKNDWLXHKXYiPA1d9ujjnMWK0BveXqWAfBGcBvWmSTpve1vk2Goi9eEvMEhiPIRs
1wwO4iZyagv4k9AegFRkvGOPBHTL4NDjnx5n40Fzawd5IXAqO3inb9u+ae6n0a7MjcdGH7KLRbsg
INiO+IgY5+7FDJ3qo6rN+I1nMqvWIe9uScPnd2AMgh+AjihKVlnoXI0+7V+MNJsv6DVHYIDZ9zx3
XGSTQMbwdJyqQ13ps20UiJjG2f7IugXYqm/Z02bKCIWtgpBXkX2G8p+7fpIIfk32zWCtR3kgbUJ0
ROp4eCA27j7zHAm2epwXuWyyDRYe8IfRJCwVHet4HD/TOA4EN6OI2ZumITbKFXCcfFLGfZy4SLKo
S/VbwvLq4mQawk0ftsJb47qdj0FXpd9EW6VXPRSPWZORFI/nIjymVppvgFLyYYXxXt1hgK7YBA4E
8Fc2W0b61O3AvCUiNbzJYRq+s06r3n3yETsQsAFjNJ2uwWpkx3tiOOjvC8n9ZuU0tfEpzAmucF2Q
uHIM6rQ7b2Jl5hmDfg+isfDZ1IfdkcO8M2ySOMHcH3h58kKBnRArv3TQuUD/LAVRTnVxW50d+czF
yR7djfTAJFh68ZMD/Pdq8y0M2lBAdTLTcWP1htx3mYiv7L/NfeVM3rroOjqwKvo7KbICI0YQCzCu
k9reDZGtChdVu8QahAk5qqPq0eaCw5pD9tmvxbYyERfcxKYkShWE9q1GP1hd024awB031A51SORh
2W5GL9HHxqP4fsV+u37Dv9J6+Ey6xlp3Y1O+ppOtYf8L+IwrCuXm7y4HqNvQHPTGsd2vYG2DL54q
SFFjo9o5KsMDwS0eAXqijchY05vKHVGibh5jz/Rug1l479j5soNWtLuv7Ugu5b/O5Hz1hlqd29By
ngN0unjlk/wTq6qGnEORaHmIGEpxJ85d6h8SR01XH3ZTvx7hK330QW+vdSH1OxjT9kEGLf3cyWib
bx1m43AbmUPHtWQ2+HRY930LKrvCy5jTwnfyyyR8jYO2+DLNrdsgN6vx3DXdtIdIhVEAPy9MZs8h
yRWl9yaL/deq8BAK+k2JL37dU3c6EO5YF1MbPIg2MC+dJ6JNFOQUrMpA23duxtnQt7CPoPIsvdF1
L74G3owgKgCBPLP59VAX80GwkzQciCFWE5t7MhDRpWnteTvYc3i0E6pDZyFbcvxOhhPK7G4sQ23d
Dn+DIjFQr+PO9b67OKcVmg6tkKwn6i+R9MKvrihDVHyT1jTezblZ61p0t8oeqZ3imNWswlCa4NZq
yPWQsETyTUNWK1Zk5YuVNlTGrcUZbonIq5csHLOnWJpqb8aS+lsr7G5qDWiJC9z1z+yNA4obOSPm
Q3TyZwK+u6KuCDTEQaXwm0bpa+N7GB0UCCsFXEkumgvy8BYpdj6nhqVPgytofDW77MYGEPEZznG7
wwQEzVBX/Q6fWXGssohOy3R+0RNh2rVlW/VH5FTevVNVxneLgt1fGb//AQb9qyk5EKwr/7E7+v8S
KCv/vBal/Ycv+W1EphGKPSaeBAZl9qUs8v57RMaGTLJOkBH1rN+G3d9HZMf7xVy+6ndU6LIy/X1E
hiNkL89W79ex+9/K1dn2XxCaYIQlP9cSyjf5eYSzACg/P65olEu54f/OK69pWE0ON1ZMhW61rJFa
bodL00Zpnkvd+3aOg89r526fovvk5ktLTtDapgVKIdRL0bK5AGFMqC6rk1oThWeWqLT/GLuo/5hn
OrZJFiEPjKHFTjgD4GSa5CcobMPAqFlI2877IzWGecNNDqdL0erbIpsSLLF9zMYP5ktxQ4PLeCoN
YGhH6kEmAsCQhhKn0oR93VcwPf1+KHsPeODIYV8m+uanOJ4nY0eqGAfGE70fc7EGeASiOqB/gdr0
uiecxUdm2GT1jAjmZhSPzGkvP0xth/QAt01/G5sqrLe2akmt131HvQfbIjPbFyPFGSOgX587XUnv
dh7B0AiIR+EzYlWzrwwDyo2rp3bf1ildHEa2NFXkIj3osB52yVyT0fWMgr8YlyW6GM2s/Z0tw+Kt
HSbrOriq6PclHZIbmlLwSUd6ssd1E00zfi94mxQJ9K9tLaZngtqeu66jSo/kTnzKGcJa8osKrEz2
a5hRiLoggvaNjSQsoDdu3UhXFkmWmnN8ycoJc+GwZXdO4DhOB5w7YeM9IzmMN3Y7BM0+TkTVMm1h
ikOFRjgxHLaFDxVISBuJj0R6mzEll3KcCfktj1IsOAZrx7wHve4KGkpQdSVn5j4nLxSqzRj1nb+z
h2HAWpSU6zyy+wivWAtnAIyKpo+e4w8tsbH5MUsrwoC1xDvTcGlK57nxkVOxbu+COucMUY760aJ3
8Mx9P3stqUWhZrm3hrU2ovZAhDwyN3bt3QGhqzcdcIVtrYDckwXMFuKkNVr9Nooy6mD7aNwqrw7u
sPKT/Qlr+msqEZ0oFxm9Venk6SNxmuVRhkf1m4n6fqQHwj62ucfqgAfOO5+GukfPsYKvYd5zKp4a
yh73UVvZT2EWd8cBe9HOznpP0TsbNo++6D/NQRqbfsLzF/o1Qy6fgPhYIurm6ykaKd+NXMp3czej
kEFJXNOuY+NVVkB8KfGw4FX0Nk56OzecTRNWT1Jk9aXyzflr1uZ4vqtoesZEkB/CmTAZZCuQfjzd
Zmfba4PTXzkWl0qyhCXLl2D5tXu0MHgN/saiLPmLG1WYvIGuHAssCi9tlVEpQAFGdk2FttfNnGLt
hUvQkldChAnxeUuRmg8SZuuabaUT7Er6A+gdZfoKz1rjpe1kq++gCwY7kvTZd7CKEwbShpJUVaGB
j1OwZB0/EzMWG2diSS45cB4SHHPrUtgf4zC9yKzGEkXOa9xwDvJqqJAOdM4MtmKldOfeA6RAqicW
KcEh1L+Gb//zVPwXT0WO1C6MlH/8WLyq8tv3/zo22Ufx7Y/68W9f+LtlyPrFsk2bNp/f9d7/fjh6
1i80oQnzV13Z+5tlSOALsnlU+Vzt7m9hot8ejRQ7WgIE4xJf54n5b6SFfrUD/Uk5Zn6l/tDhZ0CH
RiP883OxqiNOlkFQUkHdFKtkUiW183YbbyM6tLaxLV+HvO9vM0PHrMb1axZJ42gOJCjLLoMBMivG
NBaKsPLy4j7rzGcWZ9RL6KxK4GZQqD1Ti3SsLfZGYjK8HTdaPhuNd9GL1oXacJ+MQ/0ROPmtO2S3
8EP2YUv0va1lQMCb1HLG3ZMdPG5ss4svOfr8uvJ0AeyirFam4c8rZMGBHPOMs9O8dy2cPEE9fED1
xMCe1vjxJnq3W6qPlj6RnADJ1iv9i+fgEohxlGsatZhfb3F3s0CSGJbjDnUnve2m+Z4kzNmMFt95
YqxGFX9gHmAjVc2fsoX/1FufPJBeq6nZlRmNQ3WunBemZxy8vrtiGsFJSzYK/Jt/Yax8Tfvsw6Of
Z2dinTTr9HZ5BVqYK7issx+JLgwee22yc5bmIoenN8Rb7p790D9FznD1CxzLPjDzI+unT3gzwX7Z
8EbRdE47Oqpmdh1rY2h4YUyT5E98slVnE9Ean1zGqUGLV+WkJ2IOH3WVwMWSFw/50F3RaIN3Ij0N
NESV7XQvMt6ryWl3VaARgcTCriMHP5LxXE73YBJLXihbsVkOJQR/wAFqG6fUpnWYwc4txUXbyFhe
S5V/oLXRaoxOh1iOSX/5XpqarK1Rzdy3zPvWRiJV8/ln05PRm2ftMVcSSf7hZPwxacW3aTqecfXI
g18GLrlRfsOS48AcUj6VtS4qeOAYGyyt0A9jzNoKUNtNLRPMopQACTalSo5PmGo341RgiFM1cN2S
apKeGjGsyJ9+OZ95sCwhlzq+pJX3Go/mV79y7gJAzGuXBg+e2Acc2fWhGvsnvEmHONYtF6pziHLe
Izh+ZHHaHg5KN5/dcsJJPPB+kpdxToHHlcCmnq4DO6cgujGfi8j6DJwB2NnIbN5G2cny+qeq7p7E
mP3IzQSICPtYzKbjkxNaCowzdVuUyLE9QaRfW1YMGHB53a3C5TwmXsuqSHaukBcthbdrl6/j90RP
RDkYHPc1xoh9cEcuR4AkF20b+j0JsUxB7Z429dKl4yytOtlIvxMmYbwmHPIO1VLFg/TZkyh0/ePY
G9Bt1ZRt8epiizb0tDMRBU65qvAcGZnziWn3fepr98byU7qiVmMZV2KDtVonmwA0IV7BefgIPcxM
HPVsSAOcuYrntAif89GARTOLBs0zhz4wqvAiivS9dgAVpmOGbAhcBdv4RrcTlmIxIrdjviK0G5Mz
YtJvWTZ4ZMsMdV+UotxiBHouDc4+TSfltu/kx1hM9WdR2JxGjURtM7RT3wNpqefAZQClxsueyvCe
2Bo44oLLf07szxLYPpJ7DpKtN9fuaGPq92hM4qeAuzNzGVJVYW5GoB53wvSIxNhcdFPqvXqGe+ns
ajiGff3DGOozFTL/omrk7/H5sFYJkQo++h5j1l+mG8Q2tntDWh7o3ExXuMYoE/THSyyr2zm03F9P
A3/qgv+nzQdsOgMeaI4UYFyJrv75mRGIoSvcyYMhuPg+Oc2c6MlWK9fhhv6Hh+n/0LGwID3+/HRa
eGjoBDbEFjArf/lOg+fhGgEeeLDb9IMMPU1L3I4Ta5jWDun08sj/M381SP/D3+4vkyL1nnxPgLLE
dJkX+feff7vIKQLlNyG4Zmz+W9n0T4jT2doglTEs5WXL75tl87luuLv981/X+TvEyfK9AyzEhHeB
wYrl9fjDlKrTaJjhVhQHimedTQL7lRUElFFuF+ekTNID7XqfQzMCqBj6/pQQ4YOzAJ+2VtPnckKO
ivncReAE0ccPwdKCiU1rSwP8eYBeyHgCKox0PDun5BZv6y6X/XXMo2dTKs70o7h0Pi1FY0kjm5Ql
HYe4ltfC5/bwz39TzjV/98ZioralBc6Dwfcvb6ydxUFe2qI4KLvZidK8p3D0Hs9O9S9e0UV2+B++
EZ0SgIIFl9JfXtFgsPyR/8i1ymLsCLjrfrJisTVB4a0KNyDV46fUZln5Q9ZP915r5g8q4hkq5uhH
1XNfXo4qACZTSKDjOTIglARD92QE7sWp+73yud1LHecQg5W7r0Z7fI0kTlJmPL0d4yk+d2bdXIt0
fB6XosfOjsWpjX2WWtiKz9hpf4SxdFfsQnkXR7/cj0byIyznZz/qdnNLKmrUzkFN8qBUERMUYyPq
6PH8/9g7s6a4lWwL/yJ1pGbpteaBKqDAGHhRAMaa59T46++XnO4bx9htR/d9vefhxOloG1EqKXPn
3mt9K2VEvDS6+cadalxQBj8btvpzg+MWDMcfs6V+scKgalcZIALos/2ZtTy7WlkzGy12M4JtVU6M
rGy2kntqg7n7/cOhKISf33qUExbfFnoz21D//9/eAnwtmDusqdjZaX/BRXnIQef+4RK/WFlcB8IS
Sn1Ixob36RoELqQyE6LYlX5fgSQe8UkH85ta6RGCTTQygkNqWDtfM85D4Edr6KAHbQy+cth/9Rwa
pjRzGiTGibnrEzbxyGd1qqb8BF7wO1GB5przfLrLTAeboE1IYCfm9iqLnXXvVV88fEUM2b1wb00x
YiGbuoWIJQIxfET6RkMelkkDe9uNEBKFEX+3Cx7BOk5P/ZgiSAsnRfGlQMUaNtqkl5B5httUyEtZ
GNHaMue/1EP/dlVUrb3PXwrfhY+OhXWY/p7x45cCQYBIgSkvdnrGQaGP8ngZS9xjBnqlE8ZScmko
t5CReefcduAD00Bh0pVfy4RnOUgL/D5FtxkCJStx9BIgo3gckspceYLuUNo7Z+UOXRIodo58I1kx
QNCWFWJ2zHHTgzCGt7kVi9iN70aT6pA2M+Ej2rhNI/EwUYjh0Y2qrZkNMKiGS8gxeJE0PJ9WxcLX
Oj0ZJhqG7jwgVNUgGdKvmv70+6fqFy8Je4b6Rzd9Tm+f7tFAXyyTQ1/syFpdUeKMCyzhW9+izxNU
4R++EcJ3fv5KaGeCoLB1Gqs/vZO1xUgFN0exa4y2gPvfkn4cJIeAnQp3arycEdqiv+SA1OO8YuZH
BRhmJ+zxMwASAAtlQewMfJR67UOXJFiolVjrvdc2JZcE5XLm5+0y8qn2x6I0V2bVvuXJfBkzEJ+u
2ox5zEIzfQkGVaUywEtmcao7YjfGkpjbWK6B83ob5Ebnj+PlbI0m0n/+ID67g4PkG6nF0G+qoJOL
bJYRuZLjzcchKCiQ/Q6g1A+ktd7HkoOkB2d0Odcc9ex5uG9kKBYYAGhS9gBc9Jtaiw+mSbWmu90q
VnhT9R8as4RF0KsHsur6jW4RWKleo3a0z6U73DuhOkDYqcb7hFM3q6mW4DOfxpqGkFvxpxsohXVi
84rJoL7y7fENN+FqQERPDmR8YpqMGWKkFLcy6zGJ+stgWjDISnvXF/mByJMDtgYihUNeYCmzA4fi
LeKIghGcYjHwdjiDPIGYeY5aAtJT3T73bc/orZnQxQykOjXxdiCq4wj045xJ6xHLw5/2Y+cXrze1
DqNBxGw8UZ+zFLPJTGrDgpzZutMbaIELhKYz9QU3z+a1VvXXx1G7VGxu6VPpfbzzRSQ309AOizrh
r4FPXBGjkqyZCK48JUkiUDqsl6SFFbgzummHSE3jgJaikAjhQpGREb7VWuafqgZ5/RyyL8qZZOSC
/WI5u+bZ0FhjsBc/9CbllmjMaumIuFuOocRP5FFZI14x2A8jBNZLuA0DGUTdvexZQRtDXhoc1Eto
5Ce0ExfL7uItGrdxDXfIXNXDfMyjAbcTqOZcx4mORuvNaZHiNlgaXE4HuzR2zj2bCIfM7t50xhtV
zUv3X/vr/3fY/tBhU5U9e++/77Bt30uQPC9/b6798+/8S5wp/gEHmGEU7HHaZT8Aeex/OEgiYT1S
zTtQcagC/inOVNmZ/5o0CWx7LooiW5008Oj9Jx01tsNPqzJRpHT5fAoY5kwGfsAfN0rfKAvybbxs
Z3rh04CGfSHbtMQBJR6Z4NwhN9kVoqsfvVxHvkVbARHChpL+ABfDW88asigTiwA9R5+2kc6Ewu/S
bNtMgtmFhlRY9n7zfWJNYzZNDELpteJKC7PqmVdbXDRjMpCtyW7FVjgvKy+ONwFJNqSJu5eE3sjN
MMe4SWR+LAgE5qehZ0C/jo1HM4zVNFjNQUgcM31+TU4ycwyJVD/Jxj3C5/kWtJVNaO7gLunpdPdk
gqbIYsZgj5esgiKm3w4cPbC/h19hzdJdH4Zs6+ZZdJICg0li8jtRdsU3bFfNGtN5feOZ7tqKs4du
JKsXBc1iqh2sZW7/gvOd9rjZD6vGqsbXuPDDYzpgpDH9uVQtRmdrt4MAVtJAbSimdjlYGQmnpvlN
JthnsdMFqxiOyyJwuxejn4YlbLVDgj2Dcz7TsGTGcTHLAu+Y6y+gJxeXvG43EtoQOc/XwZRk606r
x11lkmI0uqV+YdafPaJGqr7afbLJgY7NuswvKcUsiAsP3ArpPCmqb9acBonswOmLhkGNmv+xm8v4
NjXxw5gtyj4TtjH9+7Bv7mqYN3cGGYBH4Aqzu9ByYk1CCNxXFDXxGc/q8Bj4RvvNtx3/YczNFFs2
6VQrp3S9q6inV4v9wdrXhB3fUnQw0stMJn+Z0ds7aXrVkxsnVFeJ22cPBbGIRzvDXCOMTKe9Mguk
iHpWgqEUVXOFMs9b4VfWuXm+wVgx6tjAWlQih6YN0O+DpikOtTbj2K/RWuDbz1JmcHqZx2chSR6a
PFNn4OUmz67Ra85qDEIi2I04eEiMrLzzTFQ8Yx5jKkxL1Pu4T48WadRX4Tgmz1UVYAiiYR6Hmzjl
XKMEu2spTM5uNjxhIjfQSHUhVI82xhc0DzlhTnJQMVRxz4EYSc0LPEByQpBLvjYdUEDNNDv0W0Rz
7MIGin4D4+6GG0iXcZzUpFMITEulXRxGyY90jW7qVqIIpxtagtmDDRcn3dEL4MPXUzhdMJ/zOyqq
xAWSaEnWqe2QZgGrbl15GT9Ql8x2mBQTPT/1hEOPMq+eIt6/bYxk3F2MIy1fnKCt4s6h3SSAl7jm
2mq/xTWRuXpnVu/22OAW7crq+uM3S4Kk8jZ9p/PjM8Nwb8M50vBmNhzRzSDybq2RZ9DSZP4dohKc
LdBF921iDcvSmRwQA+qDSzOfLhMDqS/uSOpfRrSEsbd7FpGVB4dxLfyWRPbBSp4/nrTEllxtDn2m
uvpEeHQ80i/1LB97XOVjtYvCpIN5UmcPlj8YX+l3kgIsc8u9baDD7Ms0GC+cRstV01DtGSGymV0F
nmvTdVZx0DjNZgsjAKWAelx+kyq0uhCQoBiKTEc6asYlEIl3GWotX0c8kRS0vo0Z2VDR0naOhqgI
Rn5Q73FFrGrpJgsj7e4jYnmGGnhXQ1Zlz5f++uPbyoe8vIvDqfWWbRoUcqnL3luWyocxuTgydFSs
wcL5UJ87IT++I0hw6WaKXkhoxSL2mEgyiF4aH06PZD6jwTn39XQDX5z8H4brvV0+FxA2w5xOpe+d
DNldYwm9oW9IySKjXZ403218Jr5ZItGm/1oY7mVsccH20ZaD4UPYYE+xlVHFUZaVKrBxNxE9V00l
zX9sLeTt4XDBU9Zt9Vh3Lhb+F1iN+tmBG7BK6aMD4sEmo7uFRYE/nWPEAoRcMDAtD6ay1ujKZKOP
RrLxSqgwi0EZcZwyJWjEBzw2VSnyMQLidr2y7sgPF4+Gnwet8BJS53utjD4cwaojPM12XSgbkIkf
qNHlrsAfhEyEZnjfmdcA7YMnDRdRq3lv+CqBpiuDESoyOt/KdKQp+1Hy4UTi4NsvK8cp7zAdWMte
WZZyvEuGMjHZys7EKRSJblfRUE+3prI82aTNbEtlgxprTnrJgDUqxSMFTRLVNpmUqbJPCaz5u0FZ
qoTX0ZlRNivAHwdE39UG+cJTraxYHHPE1aTsWQ0P/hYHBVSlHu+TntdLjaKVScZ3tL+XStm8YmX4
spT1y3VwKem4weh8Jy/Th0GM4hkbAKYxgbd8AfhEHiw/sOpFP8+sB8poFibKc8bBzuKshskyuKtx
pUXKniYKbzqPH54188O/Vnx42Qpla5t7o7gqcbplyvLGY4VMQNngTGWIGz68cTmkXtJv02pltVqP
+gETXWsTej/nxn6in0IPqXrplOWu9lp/lej9o1B2PKGMeb6y6NGHf0O781RHxP0pE9+g7HymMvbR
zkiZTGP2a3D94canIc5ryFgGS6CXsA8XrbmStJKuUM2Fa4oE75vl0mtEJq9/SZW/EDEpVsPWwnU4
fBgQe4OWNTFayZfEpea3GCq+t8qvKJuGBACUBAvEPISY9iSWsqcPG6Y9hyHMzTWiPnF2lReSow2W
lqimsjI1GyNM452rvhqeCzFlz4MyXDrKemkrE2aj7JgkGuHMzD9cmpC3ayLalXfTUTbO/sPR2X64
O5HfO2eCGbqN9+H+lPhApTKEOnqDtdw0xpovkTDKQBlJ+zTprly7sXhiiiBclDW9soU1D2yDWOvO
JSjyA8etAIodptXgL/sqRtbhw9M6f/hbEThqZxl69p5KId3qoqzX8Yj4JBvs0lqTF/O9yA3jGsaY
/DI08YDg0q2/OrXErKtsu+EMU3pwh3alWVW8pM+yT5XNl4mudhDK+lspE3Cp7MCVMgYnHxZhZRYO
lG14srJXVxmJW2UpTj/MxcpmnH0Yjg2sx50yIVMznMYy2VgaXmAjdJYZXuXkw7WcFD1mXk6vy1mZ
mmNlb86V0ZmUNgsX6HwChjBtgf2zDShjNHyz/mZWZulU2aZLZaCelJW6TpR70Ey1J1P6ZxTU7fvg
ok+vnUlufOXG7pQvWzNxaDdNHK865doWH/5tjNzsoOV14WIrr4hjX7SoUB5oo26ZEYcrtNZ3k2O6
irqrL6QHYGwq9K0zxC3s12YNJzd8r8cJ6Q9bXl+X2bpXjvNRjOMhVi70TvnRhzq4isP6YnFkXrmB
l+zBFI7HIPEiX67Ib0j1NRgnKBCsrvrR7TQn7teJUuZU2zQfkpD5W1KveIXJU1/wgZFWq7DSkC0h
rIVYpL4IJxw44DCRP1H/zlc2pUrKwTdP7fXUJjhHvAq0rN2lY5It2Le7cgXAEk9SG/ZqSpB6Q28x
rAlKY8du+HXMrVs0Mv0mL3wyQq1uuCPpEvrVNAMMS+xyk/S2dZL2/Fgzd1vP2CxJ92WywDQTc3Bh
rAAaJ9fM5O3Xlh7hMjGK+VWHz3sacvIuYr1/p/thrAfbAIvZ98z/PNcCv8DpB3FRe+MPmXE1uE59
CSlV1kbQmSu0As80IxlV5F3yMkg6njGOELr2AUp1DadUmDDiTmsiNpHPjfR3PAYlQYVWTVrxVnj+
va9JpQCwjjOg4EWWJd9cQ3EV6rw5O3q6zErrLcIVswpk7B+mEDuOSqmh6A+nRr4Ka5DfoAslV8xx
4YBCkNqZiHv3hDnfib7zxaKmlmHs3Mt0P88BGr4Z/NuVFTfYALJ8/pqhIju1Uf7GATTM16VRd9Vi
kLN9nApsTHERvdV5zq6v1fk3PKpqzQqk3HTkhm0aLAxPlC/O2jDM8SIDf15SA13MOLGvSQEIyRtl
8nYQll+v3AkS5NgVQBe6oTvWlVlczRm95mU9yew6LWrYAcBQoteiBtS2CJJ43OR6xFYgfMxkamxe
UgdkvvfNCwULRx/a+oXkYO+rbNzqaTbz4nWOShTEPS1GjSXfRYHdiaG4J32M1Dd99o4ozstNy8JI
9se8j6cAZfHAIauM5/SM6Hx40uWsr5wasfXCVk1rjBUDrGgufl2HFCVJ6UUcfGNf3puGaMJgjUER
3xw5evi4cdaO8UDsh4KhIp+r2/571Ob5zjVlvGtq6DSjVrxjHIsX7RS4HB/bq7RBDF+FjXdxctHf
hJGsLmZCWEg61FS3CZJsW3EXCSYhPsX3ggO/2BcOfsHKhXKx0RIVRetoEGs/Whn/3/X5U9cHSDIj
v3/f9Tm9xMX7Dz2fv/7GP3s+Dv5Z07Eth5IS7y1jib8LqgQTA8unKU7H5++KKly8dHgMEMwCTIAh
mBX+S1Fl/gN1ssvclUaSsBg1/yc9oJ96qap0Efwc32OYi3rrxw7Q5FOFyEmb2VjXk7+2J2i313+7
Gzd/DcN+O4LHaOzQr2LawK9s658uEQxdRklNzCavIn4JErFBGnsOt/R/7/l/cZVPrSxCoUbkUFzF
LZ5b7bkc36W9/L9d4tO03Y1Li5QCLtHNt664neJVPb/+/hK6+FB3/zhRhDJPchKDZtdiWPLpdrXI
15Kw5zRDSk+jBFt4YmMxGGt34NJ2kGYXU+TBQWRdcDBb0W04jgENTchYnsZ+2MZV0zwQFWjqmJTa
ZNVI9xb7Xk8GWj8OVz6l5AbIqViZkuG8jlvvLsY2CkyK3et+Sj1GQYmbHJlDuVjhqufcq1YcOtt1
Vur9rsP+ajPRwjHp6wAXNTc6kf6kYJGAVxxO7oQtdck+Epl7FN7sPGm5S6BBZE/RSdSac8xC1TAX
WruONJt89RCnHrGo+Psw03RXHZarL1grslVURUxd3PrNMXL3EMSUz3iuIe+6c761DLiryP++IJGx
boeg07da52br0mySvZWr82unWxvEsvXCHSv95Ik0XyemNS6YfPcX00UZa9FcvHLRMawh9RjToscK
eCIonvch8YnWhc1yGyT98ObLfLrtZ7Nrlw6SY/T0CdeL5/eBUKVHVK0N4zo/m784g2Obq2HW35tm
ZOxtt5b8rintD17TTD4QU+JFm5HK/rbvBT9I3WAgbqdysg1OmfRels4EiDyvAonjLTCZVqr9OIA3
VC35/dKlb0t32WWJdk5C6122Gm7CSXbfknn8Ys3Gu4/F7mk0bBARnRY/SsqrPccibkkT1SRxD9b7
DCDHBw9ez7ukBiaYZKBHFzYZpA+d4OflI78HtK70kPt2+xBrmMDwIrjHHGvRqcqHAHpNo2+p/qJb
SqJkHxYwkf2majaDQTwsoQFo6GyaAkufSp3cgUkQS5x54cGeLAPyJnOuxJhVbHgit/jx011iJz0Z
83N3h6qSP9z4iiXtxfZtFk6AU7MgPUA3sOjdlt2aLAXr2vO5nYta9f/ypiLwl7XzjDY+SfYEbOYb
Gq8U3iNQyQCuc6BfUAaGt1MYi7ukoO5kx4/ta1qLyTYKQ7Fl6Ba8gi4yceXBozwbg4+ZNI1cF/Kw
XtAxDQLreooa2s8hmSk4Dq0Dxrz6qoahdgHZ0u8dSvybQDMhq1aReeNy5rkaLPsBxMp8S9uoxXaM
u3XXRbVj7OuG9NSuG7ORKWQUvMqRJjdjYegmpgadFW2e991KUu87pmcSYrV2ODZAvV4jeHbrsKst
sskxpxBGJ30wBr66H4FInZU+j9+yuuVOtj1qNBJKxI5Sd9pxaDSuMHNZ92JMwWZNHnA5zqD61nOL
ZguDfXj0jKB/Br4U3Yq8Frs+RvoGl2FklO7GhMvkqK3e9LSVB4re/EwzfHhpOPudii5Epq/P5n3m
S+aIREgQSFLTLh4MepQIr+ZNyFn3BltY8TJF9nALWm+8GZNInse2Rok3upPKdbGPKZXhVq9tGi2T
dO4qzMsryiqyTQbNI7lQGEppoKvFKzMw2jV0hwGdiCDlAO449iqmUbjpA3L+rNiBjR1lZYQLuU/A
bTntDqsj8Upa3m55NJBbMirZVFPVopjnsL5qq7iFlhBZ605Y9TEbnBnYdFlH97ORc1ImR5ufaQeR
QyXmBkvDLeYDv214b+jlfIA0Xx9tonXQTASQdRKnEJx28sTfe1QMGyT9DhaP0N/brV+SmjiWazzW
2raJ0hjpqmPyTMAQmjdUCXItJuItNYp0PgYQrk0QBeRSBp0ywojMX2JY5T6M5TwuDDKGb4qsgVNX
S8ky1qe3HCC8bZQIJrWsAs/YYWcOi667A2jQv7sCnLDB+f1oFHqBbYf5ADm+SfXCQEh/JfyjnRaZ
HwffWyaUD1MLpMDXBXI69ceNwrHv6OM2+2kMc2Mx2+5wjTxsBEFFFHXvkQa75hkmDGySyIdB8TWL
j0vCAiR+y2lJDINqR0CNmUnxSmJe+9Wlvb3qEXuRDN6Y2jpWFiPcyAkwi9C4WMUYPCVWVD70cY7H
wScHm/5asCYYQCwSjVRF2l0+3qOO+X3ZvaBnk3vPdbx0EXYJeTBBKnYoEYnznpr+7GNxwQ0Y2dq6
0f0Y6cHYn3RN4s+d9HLclZo/GbDUdBTihslhV3h9fkhaHV+PWzoMsSyo6TuJB6tZiNGZdz7jnDt9
bMWjbPv5NrZavrpKZaTblVds3cGhLz9XHZfF3RMcxplDmd50RHm7tXaPaZ0YcsKB5NozZ/2qdM1m
36Fe/EYWIoqfLHHu8saxj4GOBC50VLpvzbmZt1/ztlSjDYZ6LX0YfICaRVE7d37taGvbamDTS1ls
w5SAbc4R8w7SMTCfxB1vPoLbTR1rS+mjTY8CxsgmOIIXuopwGioecCdQCmue6CXiG0kwpSjeOdN3
ewMm8H2b0hTmQQpvIOmFKGo6nyYovlSU1BDSmqogwdN0HiUFKerj2AiAsTC8WLac6bfwDMcbKdP5
dtZE/94XgfYlV05uzu+JvvIYaP/1PaVyDL5PwmVpwb62EValn4lh1sgGSFlkiAU7JJnRrTV7jJ+K
rgUhWvYgIERnf8UjZX3tG836ilRiOrNTOZuojrTVFMfaSqusaOeCGDnNodZc8NQWaxBH+RrD6Uhk
OHdd0sxfla3nXRup2IiiKNn42uRoN6WOXDEq8UvPjDJ4EDejjWfPraNiXSgwYz5Jc13VOcK0RkA2
CSB7Hjpjyq4DDLl7PY/okHw8yzOH0ltkQIz7OW8cZy8ez/gegnWe4ajTLdnXeOiK9FrUSb7HrO88
+gFZQjIQOLq8mM0Qrg1f/1zPp7SlfcW8AMfSgH1hKaY0YgnU9Uukxa9NOo1nFoVpb1RBce02M5Dz
kkh2TFLV9CDG0gY8Q3zFeu4wD7h6imvbpxPfpW5yDRRF23SmkR6sLiePYpjHG90dNHCM1UirpWXr
xpMtty4kQRPcZ+6mK8yxAZ5qHQM6e1O/B2mH2Cqw2uoEc7/QlwWJYPc4yIpNx4JDDVS47VG3DMnJ
m95v0zn9Moyy+QSVtTrUgTNsTAMwFzDuQrtvhSibpZf3VMwW8tusZ9kQIVLVhbQr5iNtjFLE65Ej
0hYptlIvsgfR8Tjl1UxZ7cf6qwih41vMWMHgDeJ1QoDbwZsvTSwGbXCIWl7MGEzuYR6H+bZJXffg
DBZBosis9+SIkoiNEBxJT+47pFTJXgUN0myeb4Uz8s5rZkYDKuB/3FtaHdLKJrHpqpNaslSE0pvE
1FUi31wHO+Yl1jYW5rxPvMBBYRNv1Se6dqGKLRkyRWeQriD0uji/w0JNF9BLCrpfkbaVdikhCtiT
8Tyhl8IMUdR3Zm9OBJXF2jEM+puuIuWitEj2GhLt3auli/aoeDS7TCcFdQqu+BjpKhMlK6cdts3G
85phXWahsQ2CGFMddcmRRiKmvKwW7poKMTpUs50vJVReo1KxYK2TvyFSeWtn+3o0mB8Z45Cruq3e
exE0INKO74cympeNp4U7VqstN6Jf6gIobBjA+aYt/6gVZrOUiYmDE1NFsPIGOA0pvHoGJVLb47e3
1plb8XkLXAUqr5hxOkbV01gFp6qIQqY8DHedOKONDq69285zEj2HHYPndNQzxvnd2K9Hby7vKssx
mF2GAp5ebkTHKHGqm4IpxaMWMtBmV8+fWjJCiJJ2nTvc49a4yrwq3UOqmA9Ka7C1sqjb0UmFXFWG
tXVjec18k4ROc0fkQrruc9QUy3FUcMPZcdajS6pQ0ERA5vw52fR1ypFcZPEhpM/HSFNCm2rm/Kj7
mrmDl2/7zWooQ5OBpNeNaXpsi1fKe/1pJL7gpPsdNPnGsMvbvk4wL2CCGm6CecIZOTFOp8WLeMDr
eBXznD5Z6mvEpDQN3yIjcPvViqx6YKo1T9eWLpPbwqZZRsZE8+Q01FcLaI3GeUKx9AS53z2AXC++
BpOrmqBFZz4ItUM6OhYEEXnRbiyK7hjFHszZvJVfYbbbu1HWwyGzw/44aFP6JnHbMqPV+XIBk5G2
4lb5t7x1xbJHvfLStklp8IpU7kFH7HoFYNdeOBoHbNAOhcVZtyVsYtKk9YWhYU7mj62ni7jvo3Op
Te9p73qPRukWTI1nWFJhNhNCkDFGYOKNLDWa2QqjPIJJAn9p5UwNK1mSJTv4SvCsUMTw9bLbHiZO
FYhZzJngOA8iWTWv2ji/hyT8OBYSqRir/ILGjbfCT82hWK++NmaC1szJhnghLLfuVjaV8RZvUH5f
pnl5JefM2ENCpZRah/kUhCbsoMrrgCy1g5bvOC452judUdWPbey93jneA11YBRrrvC2nmAFpaxx8
yUxNXrEpwuZpmuRl1M3yS1Kn9WPVQeTaVpo9MdcgiyjdMmMI7EUKT4PDlCxuLVMfCjIM4vE5bRwD
sirpSAfgle/h4CEIpr1zNfpecTSpbN+KSjjg1EAnOVp6nsueyLiWULmtTLHvDnxVVymTLJy0dSXP
FkkT54RiaJEQTNeuPQ+vRxM6kFKaxLjw/n+TcHcWHXuav+hcg4lfIOeDX0IrTAVNBivMIjTprcnG
5ep4iPLgtq3M8tXEFmQxfHi2IOTOndFaG9eBW4h/W98m9czKXmkm0CKF0PFdgjQi4oQutsjafBlA
13CI1N7MPZIBmyd+p3mltY0ih3jW1JlYXFBkENTjczZNjPDVnoAeFqyEjBW1kOna6N5z1GE/ga7x
HOSuWFWh/9UareEomFdt+SlMLcda3hH88M1Fc4M+Qk6v4Rz0oM0Gj86vOSUnH5zPFjIXd6z0vG0d
Joqx6nNTzMD96vaRdR/3JdDcLuaFRX+4wLLfL6cIQpoNrkWCFr/hDPLAgpxej9XsHOragT00SGdd
ZUXwUvop4YDN4AGSMpOzclYxpsaHuzAaqtuxZZwY9kNxKeAMU+Fqt3mey730pvw2iDXnxoWXs3JI
ij3rUW9+18MC/Cx46HVDrsohKKLummzd6AqBqn3HkN8vIEnOgdY9JYUGJ5xUyJzldg2Lr1rNchS3
ZLc5u2yoCDlAPLslVCm7k6y40GmLau37vdg2WXcfdgzHRlc4BzMsUbsPzTOTHHdHbhw7FoUgMCDC
knLT768o5Vx8gTmckrBOqX/L4nsnacYj7qxezTqpnlpPgvNZhHWUvmJJT8RRR3V9JGA2WdEtGXjY
WuO+M7RxWmq+YfvnOIPFtyyLuh4XJnxje1MX48zRLGr8M/6s7L7I4Wvm9gS4nuiPVUUL694x2vdx
pO8vZkqVpjbRqs3DG5Pl/GBnEBwoqjgk1T3cWT1N9oCu9TXHiR3StuTA+28/urnzkOOXRO5fhjuq
QgJ9Yu+tNeJuVYqJaWbC/oowb0cm5IvLEWSESmU34pYaSgmoaBNpnae/WX42HK3SNtdOzXBCgN2/
DgN91/ta8D1yTPvGFppx247+93q0tIeQV+8Lsp0mWtltSXST34wB9hMdtVdhl1usPd3aiOti5ciw
X3gFHYDfN0J/lqcDRnIRiGH11X92NhHsbhS95jW7waJ/12s04+Kq5Jmst5zH8+3vr/ZTF9xTV0MJ
LzzCEBxyDX5wcbijPVInuTDOSxCLouVfMYE76yysstV/findgHvp2YZts/T9eCnROhXtR50PFnnh
/YiZkOFgr58ENIK/Jjb/1gehSJo/dpKV9Q0WqGX5Plf81K/WUxshgcmlioZguDST6c5pcGoGPLyL
OhzzLTl/03/aJOdWIk0ANo7E2wBl9+PnA9apGxo8xN0EaG9hWPzLaWjZcSb9U8z2Z/UqgBQySnFE
uS6mc8v5dCvJ3qvmqtLAXk+RiTI+QEei1YyyU4OOJiDK+qaagF3DIItOXTaOf7i/6qn4fH8N02R+
A2WVGc2np2YKrSoiDa3deTmiP4ouGhn18OX3z8vP5h+DkC4eTIipzIo+m95Hne1CIiHbSUnr1iWD
meQ31wzOmSHm3TwZI/B5f1yXUPs2v7/0r54f03BsAyLNR0roj1+lb1ujDoypUU2SaV2ZtmTQrxrB
riYUMpJcycUUIQD6/WV/9eqblqA255s1HF3Z5P5mqTJbH6EoUNKdWyf4jPP+i+PT8gsdnloff81/
8cCarDEYhTzL003jx8uFTS10zZu4XCvt+9qotxz+R9BPrvjDKqMrp+DnBwb0rYEV1Wah+WwR9ef5
n9+lM3fDW/vxbE5B920kOABof6afaCmLrUP42EsEemonMQT/Fw+tif3WdSwTf+9PLw2z53kIBSpU
N7RubTLOT1XIEvv77/BXCypfoRpfCQafnxFGFnjFzspZej5WgR6k6BJm27jQraT6w/f3q7fQQiGB
mp6uPJEyP35/KTqCfiIZeTcgvVkZQ/nseOXz7z/On67xaVEDCGY4bNTNTjfkaXaareXlt7+/xC8f
Dp4/3Fg8ivZP/mGCob2hMRD9VtSup7ATxgF5PoOyfogfI40VBh2juA4bxixotcUetOifVrSfXz1T
QLgyPd4/n9bFpxXNsqvO1Eqf3Ccy62DOSGc56GkNoi9Bm1j5xer3H/rn+8r1cGqCBLIN3f387tUc
q7ypMutdjrocr/l060a6+4dS4udnEdCVR6IRrV3Fxf70gvshKo4Gxu0ulpiy2gopGQytKzdhlvH7
j/OLK/EhoHeRqgxdzP30mPhtTBbJ5JU7ljZEKlp7hJ14XzXJw++v84uvCcM1dDC+K1YuSy3cf1sh
nSpPyct0y90cYyjIXjQ832QqLOM6+IP39DOLzGJj++FSn/ZYelQOWEIu1fU+jfvCgpk5uFIuRuRa
67ov5i+TTT1mM/9oVrVFd180dfBE2AIRFTPIx4Tp79ZoaaPhE6cBnltzerC9pDpIIvL24RDNJ1hY
NPRrzOFIeLQ15yoJ6ALG1gEPwHgeyo4ONqHDMEvoOIJOjec/fFDrZ4MiOzhzPVgjtq5oAT/eU1zy
mukXHfe0jeRXHxDsWe+9C2L0+CWfO/fQZcQPNFnw1IxpSJDbRM9kdPaOA3oGzv9SryuyJLovecDB
SDpA1Mr8Ug0eVAMaS8hYca2kKiwwBuQaNAm44XAgS6cBkXTQEg2fmFVaeNrmYSWlZyy5TrKihede
pRZahiT1A0RTZbTyw2E5u+G4sth9ULiH5Ef+D3tn0hw3zq3pv9LRe94gCY6LXtzMVGZK1mxJHjYM
2bI5k+AEDr++H0juuFZKnWrfdUd89VW4SiWQIHBwcM47rNBQNH/40Vh9cGi9s9Zs7LJAcHBmkfIf
rDW0shqyj5l5yYzuXFmhOOWrT+CBW7wsp0iM++OL+23CA87Rh7XroAeCR8PBdm1qR6kRh+V9qC1C
qLeWJ03c9ueekP0uCuL+HOMZ885JIdgcH/md7Us2Z3qeDRbn7Z0D3J8yksGr9pS55q8KGZXvDf2e
O4QBsl/Hh3rnJQF4EI2odfDXYepIX5T75gwdFmI2XRF8UFvKtSinGlnVnnpdjt55R4Md71Kbov3x
wd95T/IqbRXvcjN4I2jgw02l7FSh3ICqzK4BExdPMVCP7P9ocf1fbyBvR4Ltxn7yQRjByHYPAiI1
oC6ucSPfo574ZUbMZmMHwFrxLBT/vExJNwBMAYzi9mEe6nzIDoJMDD0MXAFMo8Wj8Cqyq3F0PXg5
3tO/TqBjCl4MDp9FF/nw2IJlIyunaHgttxR7RGXwhcZo3Vp3EJm6D1KptxuQwUhtSA1cGtqHx1cD
NiTxhpI3M5y7RBhfmiV4gjF2F4/eBzmI3suv81OG4lrq8WocL4e8+VIk6Yz4E45HskAXGB5s7WKa
XCiAh5U6o0z5UTb6/oghqShqDWy6w+PFkT5i24zYWOosD+VjPVt3os1hLyQehiaDff7vn47EWzxn
HYx4sCLdjntHH/n53hiGM3wX9o6TX6We+cEwbxMblEKRKIPh6ZN9HBYUVGDCsuZX75VhG3cG1JZT
OXEiHn+Zt1GEUSzIm0Rm0yNvfH1mTYY9YSBg5diFUtGi0rMusuG3X3k3WdPTUA8WaF71B1HSfntS
MiqBAwY2FGycJV+PGuEsH3Lty/ehO1MFL6BWrSuZA49H1upkqWhid3OI8YBRO/gl+EuIJTsU7V0/
NfFpQR95O5IWLbPb3EIXzTfISpIc6LSgqaFtAYvz7kN79CAVdu4HT//uhwlCffmxtJid/vd/pU5A
EpKCzgZ6z7hOnGRzmKGUQZ3z+Id5L+654CopKSF29CblLJ2GYySui33V+4j112pv5tZd4PcfZS3v
bFgXDR5QlchGcYd9/TauXwg0nyoC0SQFQJYoOZ08c9oef5v3IpBHChDYSDZR7HgzZ6Y9xYORAx7q
4Lj6HFOTO/QnXVf8UJnz71k0d0bXcjgyAM2bhzfUoE895NTYonMePem5a1PvpmyjL8ff6r3NE7Db
fSC5XAwOl/HU5RW+KWyeInWD63y2aLFF7hPNlnrbxm7wcyxkdkq1sPvgqHov5mmdRPJqKmVvLj2U
Ts1EOCpHCc++6ivjccnircweZLZ8Jlx/MNp7C55rD2LGDjfLN0Wygnf0PdkhbxvLfFeihXoz2pmx
OT6Zz6pdh0eHFvSyOY5QMDq88IeDPQ0uJfd9MIzmAwZYINFBHAPdhzxGb84f7/HBqtdD3aurBu7j
pYurDppEYDqXWXo0ljO5sZpoOCng922TYcg+ut1a7868zw2bnSlc8p/X26WNOhMyVclpMzm0Cfrm
0erDeg2qrEMOPvgyTFQnfJnQxKhE+pCPqjuNwvp7AqJj8WR/JsfSOaWKBOdqNuQqTHiP4xP5zl6j
p00K6mOSpPPD149Y+DxDOpFuY+z3JBcL20I0+OuoAL8yPx4f653psJ4xxq4u1JJ1vx7Ltmb0DoKe
1D6ynkwKDpvSNR+7uaj2sCWyE0rl/QcZxjubzrLo2JHRcGK9ESxDmBlTibjm9TL3KwZAxtoGtUMf
o4Uob8/NfdOODWy8Su3//V1RpQl1RYoE8TBSOkYI3DDo6j13tcvGG1uq0sUN1fh4leTxA15N8b/n
bQyoywA2VlyEsoPZ9eg2dk6DWqmJrMhsocBUVaK/GZuw3JceF+njb/jOmcN45FCCg41k8SCzQabF
SdKaqZ20WHLhtOPGbOpmI0DE/neGCs1QBKi9Uuc/OBCk76R9icvK3grr6totIKa0fu99SgfL+iB8
vbdGBRtK8xB0pf9gjSogcdVCZQCVueFuSOpfrtvcwSVtkaRpbgJ0yf/5ckQAg3SB3JtN++RwA1oT
vTa7WxAPsxcwfv542w7tRmpS+vHv9U5gthyKDQJJW8Q3Qv09/8pEJJJLACm4AiJT+wUxgV2wNHfH
h3hHUc55NcbBmgiNLM8crboEoN9CKjaVZ53bubf2gP5eVIywfrGiWLljKzedl8X39dj6gIXo1Q5B
m1P8G0BDVimdXmcCAScsC2+Judinom9RWXWSGxszEqwmIB5H0qx2ZQc4i9vtjMh4jNKGG9CkgHp4
7VqY865wS7Nul7AEbFVZXb7VnvM7UzURihZAR6+ywiQ7rFOo8nnaXqEGmuxwjJxPCxeIphJJeaGM
Vu0DbDzSOu/WzHC+LakV4d4AUHAPOLFc1eMiMYBKXMDC+XheOyJda9vd7fHpfW9tcoqj+EjnkD7F
wdr0mq7pZ4+1CUz4sZn6xyCRV44wtvgUn+DRU/83th05N8ke5XsaQgfjuclcNQgCV/u+Qb+WOIab
2+nYVx8kr2/bamh30DWk8EeNwHt2bf9rYTpTnoh2Cqs9IPIbKdMWzGDws8nvaUJfAEhZD679PW6r
D65M4v1xqdIyo1yuDxOyUJZNKUeXmgg6uF+TyYQl1DrGDUQXLMLAzHDHgYAMxy5XzaaoAAnieEYg
b2x16oLyd7PROBXmgNVT71TrCGAoC07u6HfSwQ6zH5jWcFGfgALm/hJvwt7yqL34C+7BKJrkTrcO
FhdP9D5z0L9aZHyS8Ty4vcpfcD5Qfw7w7JJQhLcwuvjnJX7ZSddnJ77h2w+InH/0Kd6L6Z5gjYW0
4fggesr++hSp2blllSPSZvaPM+3Q1TyauxwZiA9W1nux6K9xDhMjJVVZ1OFY7QO3MBEc9oZ1mSQn
x7fLe6kNxGRuqzb9Nu9QxtBs8CptsPbZ03TCvcitVlzGv9R5Aqa+mz8gnb07GPVK7iwh7LbDS4TX
EoxQ66/A33klN9FlpxyJkDXoI8iXH0zfe4HAo+zPaQFl703yW8wzXGhQVHvMNm7szvfWVjR/wQn2
V5+CWUi8D2bSem9d6J43F1ggBP5hn2bpZMH8kqdlU5HA8rItfG3a8dSmFr+phZHsHYmu7iRDcZua
UbKfY0gNcZ1WF0Ec5NsQPep7H0oQ9IwohsB+/Eu/+3gERMpI1G9pX79etuMUdQbWUuV+bOQvEcYP
ia0+FwIcyX9jHB8FFzJKT1PmXo/TKWNOJHi8PTdRSTWnf6xmY9zUQ/vBQfpe2kpxCtAGiqIh/3s9
kBhDGBxgL/c9nJGkA+I6Vjdt7Z5lgXVV1M1dWYQfFCreW8B/DXmYsGaLg62pa5Z7Y5x28VD/Cp0C
cLt31tbqgzuHeG/9ciPVuow+HeHD7Y9goSOXyS8JM/b8vU/k7zFFuV4VFnIzVhavDWmk65KIfJI2
mmtgWBqZ2QL6C1X3xaGogo689iizYSzAaoNnlPTtZzQdkHmsCmyYoy7YTv4YPAQuUXPl4Q2+wohp
2iy5Lm3W9m9ztKGz1MFmkub3rB4ugeLIk56ULw3UiPwKfP6hnO3PEtA1hz1yX8dX03uzEGqmLiUO
1u1hd74oZNdV8BP2i8T+Feb3qjedL650P1Ez/dKnyJ4eH/C9T6yZWQBlfIqth9MuMyueG5KhfdqE
yHDIocVXm9vvRsRRgdyixqQfH/EZO3FwTQcxY/OCbBeumQc34NiYC7qkRbn3yiVcJ+PgfXYSS60r
MbufkrpA3MlGYDBzQE4+0wUCLfhUDkt/0gPp2xnjCHL9+EO9M+8kG5oCjbYt14mDi1LozUHZ26LY
52GslUJm76JKSBvnrO6+ZK217MFF/jg+5jt6pA6oBKo+Omr7b+6+8eQuMlLs6G6JgLKK2NkCSBXb
Lmq7XYhE34qVAnLSLU7CuE3WMz0ZmBeOtTn+IFrL77DmrnnhwDEQBKTRZr8OLXgZxh6KLogCVJmg
NaJ5Dakolhuw1UifMTP+aZ+BRoZi1a1imP0nloHnExK2iboexWhu5zkyvyYOibfdL+ZX0uJql4ws
KRhTOXJ9obsDkv9rBoxNyFYnjqeV5IWBzL1R9fvEa3yk6gcfB/dPdp2Lzzlib1dsW0hoyNUsX5Jg
CM8K0/9mot/xwcX8vfenAwYHHR0oLX34+v0pt2VIuQrev8inzwmwtP3kTemXFCu57fG5fm8ogNdg
DWCjc2zoLOivbIqmU9OU+lgKa5FsZBNoNt8k87MwKeIvx8d6/m6HO01XfwW3V47Bw+s/8onFMJYp
lwPlRsGqp2EM2WtxrB0a8WpT+YX1yarN6Lqf7PHSto34BsumcO3gPrmTlfn/zeL+x6//J0t1dJ/+
+nSbx/7xz394+Vj++l//8z8LGIwUzl5+2ekTDmvP/8Uf9Qbudv9BDhPQXaGRQx5JdHqxU7d8+z8w
w8FMDuwKJgMeScEfwU6Mcvjq/DhVH5fIpvuef9QbXP6Vi85nIDRw0ASb+S/qDeJ1L0Y/DjaClFx1
7R8Q1OHuCXw1lyXk1F+JucgMLb0lEuZm5ChtcPvoYak8ZEWMV2E3g71Yd93suj+niP7luYXKUGNv
peGUEdz9wEBdpQojskWUwpECvW/N0gBth5wl9BRoA1iDIUEoVANXUxT4zaCPnA0dmk54rfrtCj1G
Y7xPek1IpQ8Va6LnHKY2nhQDQJad6OK0cWFQZTBX0IWajCDaViqDZQutPYmwH/nrQ16/bLa/hScO
IFWopFKiwsko4C9YXm9QaHWHdncP4+iX7EZshlcl9jQaxOHAD7wIYxfNqvVkpVX5u/HQKb6jlBfy
aHYytLwPeqbxdH/8kZ7P9P8KCzwSehvEObAUaBcD3jkId35mT2XdtfGThd94foG1TPxsV9Og5Jig
sYQaJjadCVqiOJAEwyrPCFD+KjNlneMS1M0NagaDa2TEY9Xhp7JE8YIJCaJ/SNv1CBIvD0nrQaM8
8Za88S6XJbf4sTJ0QPivuAANqIcef6nXt0e0bJlk0Bokx66lU6eDIwxo/5Ri9Fv9MiHyeJ/dKjXq
27LAGOD6+ECvKwR6IPIEnZ5RAWHyDnPimd5hiEpV9ESxkCIvx3OUO+bKNtnhk/Az52pE3BJ7j9lz
C0RLJRan6jZP3Sr7ffxJXh8lz09CzxUMAGA5Hwndg6PEogwDBj7znlQXtN6lK+cMTFSLz5svzuLO
W7BJOD7im0l2qX8SSgTFEZoXh/gkTGEMv6Zl8rMY0NeeN80scVheqWCJ/jEx1W9H4HKA8rDgadIc
3qvstCpymbr2E/jfLnV+QU/1k+QUVXLWXYw+HFNczN4whCf/+pKsIXIyTwP2CLoHqaBoi64Ns7z7
OaF3iBZ8BmNG3UaQm5jd40Md3KH1S1K1szXg32ZFIZr6OhvIMFikwWOXT12BuJ2/T8OouqeQSIxa
934cxfJqCpfILM9rhAo888RVSb48ZJ0vJfIHBQERzTb0uMMbePy+cNaJquwC4hPiTfN+GB2nbD9I
lnR0+Ct6cEsI6CXgbcHX4c57GO4tSJD2ZJvVT7x9EexdtUaYZ78V9vDu17ouPYTvAWzVyMR/MFlv
V58WWwdrbz73Tw7DVgTPbpKta/xYXMOylzXggBQpFD+QWMavLYEwWbFnm+Q+ig5FjB5+07Ytiv0g
4211l5bLiIp8EuAq9SOurCzE1tiz509uOTtdsDn+tOyLg3mi+6EFktgmkHID6/DbuvEo23Jo6x9Y
3pN9I3M898t1500ti2qZEaZTu7CTnXdpiChlN3WV43AYYBU0EyzD3InnnyzAMvvtQSXmN6SQ3iEo
K8ups98vAdiBi6hukUiMva9dHIaIcyiozaxUZCFgp62qtkffcFNBp+eLJGWkQ7TR0U2ccW2aUD9G
MLmfvoGEIIVYNdPCLXljZxl5Kqyh1MOWznYa7bfRAPufrqXnZOUvb0RW11qJPuqWa7Z/6H6lQs/S
bJc64xktzb2imV0N1ld43xIm8ACfZnlYeuGrO9U2nrrtqBzxs0mVEUFWMN5qvpmdUNuErwwOCGeW
DPUANjpKcTUvo6lSCU6gSeVV7qobM5uf9Kw04kdSz8dua+eqKelv+tEvOczmZqIktu5aJ8PDLotD
hoZdFfLjixj1aEZM3/dShHnafMO13FX7yFFNelE46InuRqubqk9JY8zD2TANE2tpCiId+VKVWvOn
AJtNDksTOTz+1gSRzW6TkJdxoUGnSeZQ9l5ewEV5lVetAKl52cY0I4MJdc2K5deBayCIFRD30OxF
KsXjb9jszSWaKTLPoD68/I5GNkZ7ItLITRNkbYMavwyRUCwGqCTSmaEnkJrZ2Sxq3il+mVUnz0dm
zg3kwA+MY5/kZ4hyDKgCwXvXIwrDJ2ubZYTF60rOEORxgsCpiuVS4wCe/RZ5jXjBSRZ5WXlbaY4S
roQUilkuEmUR9pSqwpBVE9ttwTcTk8kvBJRkRZiq4TsQiDPDmdIZ6b5JMYf1hIs4qkQERmreQQG+
J9ssPlZKeH55lcqx7Vkqnbtl1kRVczN7ZIu8RIaozXTRiEihQF4byEYgGGUrosBJuwjFy9R2pNcv
WCSHP8WBaIQ6Q6KZ6+amnuGXY7yR0VLM+PK9z9nV2jg0IGnE2/MPxyHTz+KEgCO8NU0CtuAcNDkr
RUCPdvYK2AGPl5VpoPO2CIni9LLjUu1+TQeHP+BeN/s8VuaEeo5RhWcGh2mETbxaAl+vuYIUELfS
ni6fj4C4rtqudWqt7lDk4P8bKyjYwH7WExtIHReyDAfjRXU7t/Oig0eSk4hljWj1lkZbml+KkIPF
l3A78kZM1lAIUXc+KpbMAna2spv3ajK7jNYV9QN+YdN2Lc+HJuKgV7VIUxjsMg8XC1J0UCClvcnM
uzBx01BtNPxbRyZgSwjBeKaxdamTSLHtcwhI5oa1XSSbWJlyuXbR0WH5B53G8Zzgp0wBnERhrL1L
BNpUTo/M7KHoI2GVifSqtpI0QhshG/QXRsVxNlFCZy8r4zTtYJ5DjG4RaO3WU9F1xvgpx36YZ4yM
jm/TOAEaEY8VZSpepoqyOcaPs2wip7qsuzqcAu1+4Yyo0rc14eakF3E2QzKVQx1C8yVvn9QqAo6X
7CORgR7B/DknzHo/l9E1HMRLLWfmncMMkaIUi4xkSpL4PK+TAY5AP4WdXjxppkOKjzczZkT5jHYX
1hvDhFjvGoXEJo8/1Ui38u/oEg2tdbm4glCJZi2ztClzvke1mkzDGprLbvRsQm5WNQNfqUJsgrMA
H6GR3xU2po6CA5PPyjVTxLnU1uzlyE9yhUHCcoUNk45LuanK6SbsM50RJs4QE56kA/hv/NQnBtFB
MYvsBcvuOxaUaloweqd8/YYSXDDHrPSgwLo3/pRMxsDQjoXwFsLPMVHpt5rxmxQ4A0HVoJeBnzCT
0MNoZTlOnpuideoH7Ux8mIPEcK4mVINkvCJEuYiZN5pnfRLUbd2uUFfWKZZpQO76WQYNt5HFGfQ9
hKivJ2es4YqGu7wlqoYncZIhU3w6oHHTyhUFnXjTgDaPThxziJrPUTPx8mnN4T+fYF7g88Q+/Thm
qS4Tn42dDQvp9D5Ih2dHlpdlXaZIqRJknFqwcJd00omzVxs63KPBzaGFpIfJHAu/DVto7jP8YPan
EafsXCeIKO/hhWD58tJOCbubLszb3kBOwpq977DAi/azWU7FHTDoMGMNtciBnWGCrvKtV6tB/pRY
QRqf2rg0nIuIJxUQfWWKPhIxF19rVEiKJycrlva2rL2yfUTZrRivltAozNVoFPiiQYwbsXhFcSPE
eadxhNMNW5DHgbpsmySaEMUrzdI6FwXH6kkU9MpaN3wjvBhx62t0EapSrYOe9JQrndLTyUGdw/Hn
wg5XsjXm/htAssHB4rqfnRjrdyef8Esv7DlCcT3k/SPWaRRD1044yQowl/hpLJCFi8Vst5G9jPWn
ic0xrLw+vxgxEJBbFfqx2LgkaMtdnNlJzcHn9f5ZN8942Aqnty1QK0S4eYXxELrbRm37iKjQhqEj
7Bbxnh5yv2lqE2uaKKxMxNNGRCG2kZysqqfiVaCpkETCNa5lXpfO/dA1cAZ2pvRn2YAtBhZwB/VN
9BdIl1XGrYOuyvLQw6PEHQGfzPZ+8dHrQCC69/xW7oLJjeEAmihDeJtwWop8F6WYZ+B/AR+rXoV5
LWwAp+3SNcEPq8yC6imh6agm1Bf6ufkVYm424Bzuy9pf2aJzexO5nKpxg82Qmy7enlFp5EgMWb6R
o5HgSdLa5FcSgNsJrTX6J4ONdrrbo5V84okeDYDL1uZlMvwZnrNvCLeRZ90iHlbX3Qoggz5QZSlK
6d6Psyuls5HR2EaKfMqMyVFmBSH8totMWmXbFo081n9ltBnbsBUY2XOsICihNzfEVn3WcoCzHRLH
0xEOvJbOMFHnw78bu+JijNGmFh20k08LCrWkpHh9K44eZLQyTpm+cmN72c0+FJ5oO7i1zv4obeub
g59ZC087OzSDw93QlKn31aVPw6NY0vCx742NnlqDHBqXMOl2HZl9kBvMEmKMLlnwaJK7YXc2j5JY
lgWpPjQAQkR4Koiyc80Thf3rIvahYyOmsa8ggBBT0I8zeVHyEigIaOSX0E0Q/0bRzd+OUNVITUbc
XZkgWfn65AyaceJJ2zjxGXvwF79ePivHxZ1pXSMEyi8zszpiL3Vu3fL8XZjpOJk7fsGP2JkV8kRV
JDsLN+cW57B0F0aKaIP/Qev9gElY1VvPzvzqPK4zxbHYS6lzqUr6OmVBI1vPUV9XXm/9HoxuxkRq
LCztT8N5SN1ghWgVOjKYdeA0V14Qw2edIj2Xe7yu1KfUnxPMsWrmMa9NXbHwQlBB1coS2ODgKBc7
WYgwQlpy6SgGBMiwo+Zc4QmGDmEZ0JZ/ZmJp2EKrQYqFjNSv6Lfe1WXvlQ4GC6j+IIVjYGGNdp9J
HnDrlii8fC1ai9rTy2fkwLSsB65/Q38XNNHEG4ussvhGQ6d8q72s4lyNyTUaUGYUflO57+LwmSBl
Xo6nwEk8TIY15yRZWfRVKD61yJilySldeJ1UmH2WkoKPuCVyKAZew2IpqddZ0zodTbBjG5Q8yVJi
O9LZvKqRMHX3pow7FVzjtWbX6bkHIZfnmRdH7wMhWpNXVTlJJngwR2+RBu8yCl5V1vADkXJ0omYV
XI3TBnXqCimNIW3sXWP7CC9t4pfTNVEq5tAc6pFEdS2EJAv0cJkm3+w9vR7hpuGpucZghat2tPi4
tWmqjP5pshIUfcYi8DkurYTnstEX8XVqiNMKYhUbS0j9tC/bI+8RFb+jLVDzUduOwFeeC8wV4u8K
JaMUxVfLzwEPoLeol2k6kxOgVN86eu0WlR1WF+VoxarfxAVaDMMZv6AUJLVjPfNtMbMuGQvbBV7B
lCrVxQqAS/gYK7Tpb2M/TNtHhVyHKFddPsie4IKHkjh3RqtH0yhybdZZiX0hM5tJlxubaaFgzTZy
QtJLLp585352l/mTGG3uTx7qZZPaTTb8g0eVAJ4j63rJfLrYVOQaXR20vC2eHjmJwZ8bcbBUmDVv
JwQ3uX1VcSP4U8ydBf9zA6brT6SZsNs2sdc21wIVWK4jKmnjztjjfCeGO28pBH44xmgx/0YS6ks3
fU2dhbVoK7Dv/LDViXwskXm6iwA58NX6koJuvZkCg95n2iq3IkcJXfxLmXUdcRer4bp3ijp8NXb6
/sBy8lyGp7SH4QS/VhKTvb300YtITpDoZ+nvLVTMuKrkAXnUy9bDSECnVoWBLAgtNDT4O0CtSnV6
YVSjrh8ZkZj1kgTnNVZXpjNNVcOEQEJMiPioGGnmra+3OLflWF54Xu6QvM4I7++ipJqGG2/yl+4U
5Ser2AedzZ2Cg81wyA/E1CtCp1fkNb8mdHr813dZU+lM1MYQnTgzvtwaYTKiOXraIEBBkCLhHzys
p0eiM11PpW+BLxeLIlr0QyMtOeIwwy7DxHLVBws3XkcFGQudS5LJ6odUUfFJU2vQjz7A6kW5lt4i
OvEnxlQ5+YUvKY7wg4C+l+vZznXA6vmMmIRPOQTaClGnlKbstkowkngU9aRv6PNL5AgnIHfRqrRy
vSqPV43eqRnRfQZoSkPHh35wUA8MphpKHjopP6ao1/dMlRgFCELDmZsiXHVDy/t+MORhVY0yFQ7O
LiRb+r5vwa2zrKrA7L3+h+uNunvzsjSKwNCV3eNv93Yo+tzkuJr/TPH80DPRRvx1UVQnfqROpONT
DUMGVxyE0Qxi1/GxnquBf5cpwVlTpgYVAf/Je9uV6kyrK8YiFz8mUQ5cZAbQGqxEt3cStmHS4l9Y
4gtfEzSGynE7iiiqaCAxy97m3k0VQnc26MrqCk/3Epn/9D4qdAJ1iuSjS5OeY8MAw+9fp0pj00ls
kQ7jOv5G1mNqo7KPR9997FNr4jk4oPS1kMOVK9TxmXqz5nD6g5VB/x+hlrdiDKRRqU2nWD5i4y2w
nESJNxsfrMXXW8SLwF1+tOQOWygWH8b3QDczJpCTQ/mZtumw+qN+/4jKpY5RPbZey/WQEtlvY7C8
bOUoJN8nmZj586/C9s32imhXuqfH3/1wRdI1BctKkZY2KeCPwxU5VqiPj2EsvlOT4Oo4J5APf+LQ
pq/zx0c6nGUbVjdvC+mD0SiOHfTcchJDQPOZ9X2oah8HbVnoq3macVPbq8TWWePxAV8jWmiawCii
7EyT19VAxzfs3gwBwQBR2e8twqasoFZEOswRFHEpROKvKSb00HH2SsI1nh0JJ+PxB3iGMvy9A0m1
oFRC5vSxJ+HV7dfNDW6J2qgFKXx02mckD+llLfkJVY8kzHYvaYtqE50aI4ak4/eforjhgnsSJ6XX
V5wL48vklJmrSzyU/md2ce2EgtsCSt4VRwKU9hc/tt5AJi618p5o7Y+uPiwVDlqq3iSRycaH3kEP
Pdv0/kDxyBrbCSEblVOiQxo8T+3+NKW1HCybOjd0btWpTqddRmv7WvU6bfRx7smU3MbvhD7ipWwl
j+W/FOg7UnuiZp7bOmnKgv4547Mh+GCnm5VI2KzQdRqZ/wDqOpVJW01KF1mqnLLs8el/s+AQZ9Ac
NpQtbCDxh0t74GaRGOYyf6uTRpCzxhLXKDRisUgn9P4pWR8fUnfGXn1wQi1AV3o0AVgA/5BpTaNs
7psuGL+FsadrjAMAvvwCGIydG5dmZ/IEK6cIBy5RkxXppNAoUGL8qFF0+OZCwAghcnoQbdhzh5C2
CjT8yLdMvuU15c+ztGz78t7OR7s9t7v+A9ziYQRB0sr1BQVQDw6KVpt6vchhMccYeXbdd9XAnXtw
M18viyyTOrM6Pr32wZbmt2uIVmB6eDJwKTUPsoN4nMyiqJR9X3U92o64DaB8to0po3LTTbOR0wHt
9aXkbz4FG9blhFrNA5c1tw1WkrIuJRiuPLp/L0eEvakjwJ8gw4YEBRXKJwj8TOos0WWtydBlgKD3
ajahCjxdJs5LuiN3yrAEL2fkLmdRHOMgRVhReGpxq7IQgmxODYM4Wmwxh4udDyzDD+abOQCGDpsZ
NBPMgDcdU9eN+7D0hul+KDN9MsMH0FsOogM35+PzLQ7Ws/6mBC/4hHAztWvKQcwea0lN1XKiu8Cp
n8caXEqnAP91qj8Q6glBL733ApAOs1BNla6S/vlTq1BETbkgmEyu6/i6nsldUBLp7LKD+XJq4Hpm
LOcdW9Wjg4WkyribxcCF6STHtolLIwZEXEv+NP7oFukmkoFQCXtnCcyFf6fqUn/wxc0YBS1Y0mH/
5UKuLCqg/cZwE/0lM+tZ3dhXBP5607epLiz/aaGxI1m7GT0Pzr0oosqBoKlVjpRAjk9p8PrzaZE0
OvkICJgIMUD6Mg+WcMMbqMCU0c9CCf9r1lauvbVpj+69PJAONX78sWNnCnFETYtoI50IKoadFw8K
twRUfiFb0TSNBS5fMxxvL+mbeySIRHddTJ1K1kmg7H0aZjclrbafSjqdhGRnJPOaXo53BQyu/pSY
aXfBiZQs3NYTVIWNLhNfFvrI6ixCcRQL3wI4/4aqYf5gLAaCqn0xJeO6C9trh1Mp3zqFIS78uVWb
Xs7NCT3x4gGrNuesKGy6BJnsKefV+UgLr7eK76AmMLCaYqTWh6UxLZzhW//O5nx+lEltuUixeAkl
jLjrdnZWVXejL4aHVIgEHJRpID9sULf7lg9h94Q1S/sZHfOOtCgaAN8P2ZY2waz91mkur/EbTY0V
wlfqrKiwFh1DgMtBkmVfhsDzqJpHyO32Y1vfLRlWZ6SfCLdUhuGsYcPcOP1s/rDnvvtu+Ytznwzu
sE4mr/yU+12K6/CcfgAxfx2sWRC0lQlmEEtsSAT+IZympvzjN25cPfG9puvQjqr8xCvqPuOzmd79
B8vv1QH1MhjaHACywFa/JZtGi0Nq14bVk2f6JRihybzDGM9GXLnML5QjBu5/cV3e0CL08w/ysTcr
//k1werQsiGIH8ImBm2vkDtt+dRUFRdXEJY5fmLCAvh2/CWff9N/HcPPb+kgkkPeF1ocyIeXyMku
c1uBlXmyxpo9I2yOixXSfFa6QXjAv8V7NLpNuwjysImAs9wIJdNip1IMX6aiB/YFWM+7ar02PKuM
xr/nvO3Ik1BAfyhLkhe7r4Dx2r3l3Jgqq36XgwjOK8qzNwoz7S9hxj0Vc2PLlOs4j69EqY1vDb/0
qN7k9OKsMaSw1obzU1bHPa2Eod1aMbRfc+rFeuH7fZALHYDwmBKdBpAGMS+CM/owJbAMv5ucYF6e
4CEy+Ukqkp2o0YRBhfKxssLimzDCaTNgDlKsmtbw9k4FOWhz/Mu4Orq9+jJICulbHWBAgGPI371O
Fqw8KmkfIDWMnGyBnV7VomENpydEvrlY+o1yymnvl7ivrFJDlnR76nKPHHJ4oaSnekwqY+NqsWJs
9Rb8q1wMp76XKfV0JKmMC3RT/PNZzLtKlOKOGmhxVRtatt6jMYaGWz/RdgHPHkEvD/1b0kZVb0cn
/T17WXopfJnucirF+zTGQbl0+6Lf1FE3/JiREL+HO5DfGBV+eFh9Wlrnvh8HlGjT+E6rb2TrpDF5
gWSywpXqkbamf91kNEI4Ez/jfIrZd4LjgUVVO1rRdHA/ItbruTucW0eLQ3FIgZM9pCMNlIT57n70
1KSOe6n1hR+w5J7nTd5oGS089T660h3g91lVPtcsULfgkVCrA6528DlNu2hLjs5fmcycM8pmRrmK
htn4RKEy29KI6In0btw+SWEWDymCYuc4npg3hgrF9vjSeiZNvH59Uk3CJ2QzHyTuIRiwHUu3C5BD
/hUjK1Bwb6+j73W7IEPdlLO7akw7p8JRQuJf9S61wk2WYBqfAIfdUCcJwzUNTwwl2trzv6Y9ZsOU
fimhV0aXXOQeUqqNwHnCG5L4NHZRbVzVMClGRFYsO6HCaZbQBrS2QgCzRu6w/pXbLO+NC/zecAOh
lGGce10yX8/TyHGWuancorrWN3B70vy8pM1LRilKBNvRNKqAlIz4YSmang9weOcTcpHuc4/UDELY
hWihegOXYSXSLlp7VP2ucUtA4dkHUTfR0aSv1HtFESMm7suLUYZdt6pT6YGrDewa5+XAH+H8erH9
pW/r9Cs2kD3uPHZKqQehyI8KX2/jDyslBDQHdA3BgTd1PWHTCUUhPf+lSbX+KsQb6n+zd2ZdciLX
2v5F9GIeLj+SnLNSNUvVN6ySSmIeAggg+PXnoWT7SGp/reVz7WW7V7tbVUlCELH3fqfPsDwUqCGP
jJ7Ke1t6GR/dWvusxnyqYY+ObfWbk+HfLVg8YimbMcYNVq3HzwsWplSPNtorv8ZEbcvo/YFgA5qW
l6x0cXlYxuBR4NO7U24ab9sgnl9Svxtb1sliPP79iv1lQPf+9mCXyWyZrQOu5a+M3aWS09hgL/c1
8XT3QbhGf2+WmhZ5DHZxeK/kVZYCuwu7ro7lbBk3A+kbjNjLYb7NvNSHkFxP4yXTpPUN5rwgbwRT
+YffXOXPPcB6lWhFLYdXfPXR+UsbPVaxqgJhy69MvUXyRGXh9BsmiSqUvT5eTWxiwJT6xfUjv3Oa
bynpT2Sux2Y77S2v6Z+doEwuujcVT2ZnSxASToEdGs2S253k3oZwVe0f6+2/MZmPqkUu8fqGZiXK
epqUL8OPqgnLYYj9wwP+i9Di42ufZjDHmvrf/Ng/1RYGYZkMjjFVI42JHpY2/LvaAlap/QddJ0Y2
hkkh+w+lhR38oa/2Wuuoi0mVswok/pmT6fyBZeFq9sL6sXnjjP9EafFzrYyMgz6UNchUh7kGvm+/
vL4rhQiYV7p31YjIYlNnIDCwlQc3hDLZ//nDjbn9fnT8KFz4eeG/fxj1Y4AEMcBJlEHpz3tF4sw2
hOvBvks11b7UdmM+KqIRnots6KDHmHr7kmDs8hqMMBT/Dx+9mmD6q0XwX/puePzGPDRUl0sw89EB
DON3Os+89aSLNZs/G6QzMxEnDz1eaKr+/uN/riTWb071QIsKuR8kBtz4529uWpB4gry07krezGzj
Q4UUG32QS3vKmvXj5sr3f2M88Iuh2T8+lKWCzp7j2/t1WEqoVSyTNjDvHNCxx5p642hW7iJ2VCDB
89pPkpJsrQ2kIVEHonAZ3rBUIoNHc7kPgjHNvvWSfD702poBvCDzeqUq7gloJ+fPOI9trIwoW9bk
8L41OOtnDIas33Q5v46o1nuHvp7JPt4lYBe/9Pc+VAmJX4Z5h2kHa0WWuGeWzIR2fj8bj4B7KwfI
6d/+/on9Aii8PzFi8QKXAogP/tXvnZx1L5+dzrjLjdF4rLUFR0lQ0G96Pos7ZSzzvWO3ZHMRTky8
Tiqz/d9//l9fzHUESNHgrnNHMI2fVwwhkHUBSdS4czV3vocJ076oQM63ySiM38wbfznD3xcKHgy8
WatM1cO48+fPIt4G/pwujTvMR+d7rWV2vIOMTF0XW1b/Nhe2/Trq7vp26lW1ab2Jl+U9Vi0nI+s3
j/vffXGwE3ZLA9vav6xakwxMSImxficHwUtie3HZXMyhou2EDR78H14Siqf1veQ/NPL2z98dUrme
adZo3nU9sHANy3/Z2MDpZ+npTDa73D5aY9+chchY5SShGtdqDGYyQHJDg5SeL81ZIwfrPhHOnGwL
qukLRh7B1hjc+TZNRzHxW3PeMscHNkaTqcvyN5X6L3XP+wNkBIbuzuCoCP4y8UAKF0tfBQbRI7ku
dovXdYf3dTMTu/rSod/ZlP7Evgef51L5E7THbCmzDX6G4gArvIBJWeAeuF+mpewiI9b7N7/T5/u/
X9P/ZhdEL8JIG00fUrFfJ3VIJuSIkY1x5yweN+T9NhugHS+GHhuPAuLOb1b2eoL+0MGBPOpo0sCi
V0UTzO9fPxHA08z1QvV3ENabszNUzis8qvUvVp6EUrfm285yezeMsxiWBqOHtA4nWFkPmSzWkQqC
lDcLpt1tjnBhr4NpvmSWzca5ron3W9RzarihkaXBBUpRc1a4dF00LbOPprfycgGLfjPf+t4F/m9n
xtfim/CcwTwBZBhE/LJoF78IPJGp5K7hpzZBqxao1Z5GersFXnKox3ScNjlZvkNkOhqRKRlFZ7oL
0iTLw5LfrW/U3AYwxsxxq1cEo42EAq6S6V4SUYd+f2VykJobkc0WYBeVTtpTqzGPj5hQQ7KdwPic
DYPZtI90E2pmSFiR3HIEMA4scmKTbPLJ7rCxSs9+X+UX1PfNlTbIExE0XV2GLYX5J0N5xQejUeUX
veiNqKQOSOHCLgsE6HlM35TTKPdErhel28D5fWIGXGE1beXtrdDTptrMaYDlk930euRQwMOc8jyt
fZZ1mU8RGUPeQ/Ce6SzyhJymzhzFSKBNgi0b2inVbdzB9D+DlHb+pgY3gpaClMcMhZSEfppCZdqR
AEP7YiYybcN2JJ/aDYIHNY2G3Hg2mqg7bWJIFObOOjMRvYk1aAUrob31kqrsNnNgpyS65VPwnKSS
Y7dgjXgK+gB8YJLJGRdP+PGUFvAihu5cHfk5r31gUybUPrsNJSAbMcOa+b7PiB0IlQd5k0kyRDqf
kb8dzjgRexe/8ArJyWykht9ullrqXkuyEFE6N67ViAvcY9/YkTdcpRC3s9k/2sBM17EIBuBpmJJh
Yqb6Xs/yLiJKcWWA2t2uC0iUE037Arl2+WT0fgbA6M8R4Ib5WQ1Ns8GhqN/TuMc7c7GaP6ugR7NF
6G4o3DZ9Y6HMXxMZEx62pEkdrVmE8AxjYjq7pHWiyvDGDQur0q0kjOt59kOoUir0m+HNFqRxzU6W
tI+a42fFeYTcXtgnDHDIIfLGuCEGlfGjaryo8iqfngceMU4gRQjkAwO/CA1zMiEvk+KmGaAhCh1n
FfmFERB3l46uxeUWOFNHSqjKJ0VzLX4WZ75vioI7XWtQSfQEkJndXrNfhc8Qfctsg1TwCi+Lp1nD
FixU8cChgFmO3IxewL4SNOwVGeTvHmkYYYc7uxb8Dui37UvQYYK9cQ3c04HqYejpegcnHbIzbrJJ
z6MvRrbszE7upOcvw2ZRrv0aOxiQAFeQ3TOUPrtRNTmvRF0Fz/DV+rd+Se2jK102Hpt9yLOrYFt1
KRF/gjfU30Cn49cr4XBxdBxwuxECPsON8KNCVc25qAvzUejO+oewXr8Mw8j+zHYWEz9jB1USGcbA
P4GmzHcaMwofU9f5B4uHbGTnI2t4XQFtBkGlxZ/oUiO/ylqwxQQQNi6JqIJLgFLlHtUah3qmsaO+
75HUcP4ldjhEme11hxjQ/U0E660MOtt47HvJ375fbSVlkoeIcObbhrLTRLOQqVvxXosUpWt3H+qq
AJNORuOKr4dxHW0qQ2VOxuNoLMGW9Cl1LzPaDQuw6zGPTY7nYW6nSK3VozK590al+FK8knxSkY79
G0qQ+T5f/27syE8m0ojqUy9G5xXgM9gyFOnf2pLTVgSJeMmLiuoX5om6fy8UECrX6kQ8uvtqztT3
OXY+Lx3WKNvZ9PM3LBFIlcvgdhwboelXPeWVdptYv/aInpoLy4hnZ65XWzeCg6dvOrzNuSI91ynC
mwb9AmmA7UuMiT8MZ6Q53TYG5nx1+wUQAHokcJvoO6585GdgZzfY0RHpTe4rrDoKHLmWKsWSD2/f
mx9rLX1UHuRVVJJnXm5srRA5rF9X2jeTo/wLjBn7NSWzt9xz7HCBrUk6F5nKNTmqbWXEn0sNTSBG
d+srhPUsRPYRvQ1lECfPEHXTnW9PgE5BzzNqY5/ijv9LnAUHMKwp9rZmbVWKtIKgrQwKA6JYjph5
TFdSRr0jX6c5W6Pm3sPrI4pQS0uudpQQTaeJE3dYl6dTl8ZVT+BehwXR6N02H7351obgKm/aKcFJ
qiJmmirNrVm1MgUU3WLnwcXEDgt4IKiQvxp+8DyPmfdITDkxwYPQsz38FNZImZbOa1pN3NO5rfj+
75tAUVrzvcpq7kpZZMGFwHtiBQLesNZdP76aBn+Tr289c9z2JScU8gw3qSOwjEJMxBZPNTPBdEsO
cu7DxBMK6ix+Bm0kSRwRzWuHsem5ICy7Iqhs0dwocXjju47JERgjK9FmgNmfp4wtwDGIPt4SecLm
Yyci6W+DOTano0/4bxzmwmZrMpuYmJLOCJ6zYZkDwlEWssMXF+AvNH1JDWTCdXwg5N55tTDlfjQ1
nx4gyGlD7Nk3HicL6vpqcmoQrhjn2BGoLGhfXMghYiOMCQRu/YacRNTIPWaMISqdbP/e8C6T1r5A
zOEVTWhRM7Zu1Ce0tI9S8A+ZB/NYhrVKWyAxoh1ZV+f7sakWnRXVgpkyeE357oyIg0tt+lqYS7OK
OinpZNa71rXjHET5RAxq1K2Xk7p8iwL8+7WVA+8r+anE/hY1r9WirDjyrMXaSVKL/NDpE7ajrODl
Mm1cEDF06xzSo1nykgUez/cozVxrO42eOKjMKautQ5qdcz93U91t6glxLVQf3Xm153Vn4U8Hz0CE
tK2ltI+FaLRmiwHBVJ6q0eWnSwk16QH/MewIMQHgRi/r4YIfxbr3zWau7ZvEWEVk7ZisLbk90K+k
FWvi/QZ834vWxn3MTfaFdWPtEo8T533txkhxknAeWnSdXqY+Y0IU372vT9uU8T5nELAfa2Q4Nygn
WSLw5llQTjGeoHHA9/i+IKqp8r+1KB3HTdWN3YFsB7SmqnVeE8y8H99XhcsUdgkLMzaurl3zIova
uCJT4SYUvUZyrovPIaJCp2YnUkuBvEuYDCFQFWQLIXV8IQ2bmRY7IId0FHvi3ykKIaJhIYJeDZuv
wJIjxAKJ7xQZJaTejQcodW+uFpA7RG3zrcwbdnsrMz7gC7nc0amzqHVGcnIDWo0GYN0B7WIoSD6N
PW72QNQax/eQc5csb+K1WQ8gJueJpaZNOw5sCk3SjfFOaH7AdiXXq83lwGtmCcXnJq2a7xF/d6uQ
FaJMMCsKP+cdplfQFNAK2IOGERV8bhAHkt4eRoMI7MMgxzr9YPS53hyJWjeunQ6Ni6Zx4BOSrGG1
60a8dI+DIylCEq0InvUJfK1u5/X7esF0a0vTe5D+XH0wLedLqsXapgjy/oCTrR56He/OVCT5t8Tq
Sa42RRxaLi31ZmwsXuCZ4zHPWk4klU3LZmDkGVChKPe5yAkvAF3hgTbOtMx7DTCbeHBfjcRNNqgB
x7k6Zm2b36ARM4isbZzqSGc/H2qjJeqpbMkqjhur+RbMJfWCa2KcCt2OFdb15uBv57kf9JNYN/8T
xlEMIoF3qamk3dDBlHV5RKTFFIZJkdyIMp60B6RdPJ6uavmrCAxukuUs8y0TQKgJFrFZVrdu/mKk
xgE/mu8FKv37Ihmo8GaBMEJAXHpvlAtyT88Teu31U1coUe+4PBQRDJvMhvrAjieuFHtNfl+csm8v
6BGLrw01JqdL0AbbfD3DDS2Pn2M/ZgW9N4aJntQt7I0cnWIHQPbYQG2Pz8zTyGRLm+BC0ot9BEgy
rth2BSgCh/7NXJQfuVZhH+nBeK64CXB+dpg8H2SVsFstbmY+jnzy5n3fxFWCzRF6tLVVouadKNd6
s40D/1J1flZFccv4apptqB4lebp4KFCqCV4h3D8pUmOtOGmNs3OTdWdeloYTiN4uPZhOmn21R1fv
z0gyeeMGTTdDpxDBRfteYQiqB42TuSpQth09D5TiSMM2D4ee/ib0pez22NRIuEum6dOrDM6rXgD6
YP7DyM5BIL9hzsMt8XKNYyOOTTqJyuVgcUflPqZMrKNFeNaxdWbehyVZt4P3khn/wG8AbeTmIUTQ
d0lRef7WVYO545PTx7SDzDWn7nJJbZU9tTIpIlC7gN2ZbmfZcSBKD2EFkhBkYa12CzrfzBvK6drf
Wp01H8zE0b6szOi3PJDL15Kq8lsDHYhyeyoTWObKJF611y/AX82+ZLjyCX6d20Uyjss0FAKxzlY0
szg51pxdkd4jOcjd7GPVDskDwrRx3pB9ApLcO/oel251Daw2fiIVqfjSCMVvcmo4RVTKdZDcLkjn
0F3oyWRsPBigedgFo/vyPp35L8LzG4THwNT2hznWXwCe/9cVqL1f+x/hne8/8w90xw/+cG3HXRt/
wtN9skP+he4E9h8A54HrMqZx8EYKmNT8A+Kx3D8cfgQMB1dujH3WgL9/QDyW9YeO5bnDSHINVMV3
4T+CePx1Vvy/46KVhM5/Vz90g6gdrvSXcRHSYNNuTQoOp/R9bI41FLz1MO6XOJ1PJYNLMngaJGEN
k683yl/v4jANZBszjOmeACKSi/tWey29Ur8pHDtAixZbj26eZwwxWpck+972rmk59veKTOJHJJHl
vkAod6xg7f7ZUOTjnOXlJ/T720H14jMk6PyAUVaX8UYjDUSH0i5f9JY6IMM4EDL5XJgP8LgxsavL
+hx7VrmXVs8xNdQ3jWNiilDGFbFSVXoyxn461hm5ztiyuFaE55x3qoRs2VPK+UPT+uW+Lf3govpk
pJdxZ/MOkVxwxcxAvzFUpt8oS2kj/ZIldmDt5d5ozOSTEWTB1dCKW2N25U3MAbToCn6ri96YIinQ
Qh1W4zcIIcRWV8rd+AZOOZxJ3XAbIDFmOMxJDXlopiMuM7nHhLh9myY+hE0Gc4+MHopotuJJ2Lkr
wrm0831bzfkh6IchmuypYtymDPh+pvzY+Fn8YZDpdDc02fIFzaT6VHfSuktwJT8Qtt1dXSuf74BR
2FdNM9uJ2JFnfXbF5woEJcLgwtuR+j7uPaPga+DNHtoFIStjPTHxok160wJrLbjw2wjas1knR3vV
PMoMTXihN3XUO/FNVbTVUfO1Y8nAKeL8Xz7aYyf2QozON1LiMU/Nh+w8uPa0B9uIwZzS6hbtx2Lu
VuP2E2KBWNtaUAXPLUYIzwn9wosnyJvLM7c9xa07PbTjJB6D2M5uFiiEN1Ov46kgOyv7GA92f8lx
zn4gVa7dV/B38FhHrX1w5pIMPVow625RXnaTYAC8QxFclqHW+nDU6Auhew7CBwe2xouLtOs2oDo+
wRgjtH21pv0i57m9xq5bHtQsrbOLqGJftW72In0v+yRaqpKaudVdhYb/MNNfXFHzWWdzcppDJ5vk
w8DU5zFfLCZTVV8eK00eweGmOMT10r+aojVBHw33RiR2ccyg7h5yZgrEBxY9DvF26nwo2+lsppPN
cmQiounDFobM8IqsRVehmgtja7ax9yqs6asjKLwS1TI1xAiBKUJMTrzPWaO82ny27OKLmqwWn9vE
Nl88v35sRguTiL5V+0Wv9bsmdV1sIuiET46GNimkkNCv6Qi/cjNprnjFNjRnkFkIei/LCr5ksZ/u
65EfSpasfPIzvcI6j6kDxWp1zrH83E4U3MyiSjdC7149eFY/fIY6QkzEQFYQMPoxIQPp1Exij0wM
sanrVXWYlXlxh+agvHfi8uCqaTi5JLkfbRLdor6VRSjZLF+GJsiOHmbpO5VZIoK8Ma9Tw/yes9j+
usyi2VgFFLElXU35W6f4hG/A/OTBJLxrzYq2Y2gh+XRpYUbCNdpbrZt3U+mKs+gQ/G0CYueHvNrH
/aTfgCuUe1HejXE8ftJWpUPhWgCCemJR2Pp6j9kffI1aH7sv1kAKbIxvyaTP3r6hz9xiM0zKAJMS
/9Pg4eIRtjqYSzh5qkHMqpIPS98Ue20ecHFXyvE23Ti7AdgwBvtJrLaSxPo+XBop/YjQ+KdkUTbT
ewrOiOB2wTYHwy8sZbWcMZYQN6qO9a1haJ9ys6BXS5LF2mZl4OGfgTVKgNfXptSyjyT06cdS7/Ut
1kciNPOi+Vy6KV4HTRrcOZXvHvvematwRQTuskErIs+rN4hK+1eXecI+x83rVu9xd10dAPTr6Df6
xic+C4m+X7pbpLv0PZwa18VO04+EZGeXahn/RCbiHjgRF4ap/UiQvU3zAifr0ucuyZJKA5pi6n47
5LG4yTEOeNbirLz2RdVuG6NPdqRyJNFipu0WaZ31ESq0eXAHvmUX+80unXPz6+IlkjEVgWu2JdbD
RS72pxRTsydsH8YydLMCi648SPYSxxvMJYic1Iw4vTUAcMIpsJ1wTMT8oEtufZ06S6TU0G575nVn
3w6cHIS7ST/gyTex0IxpE2iosHiyEvOBxJJ7CBTDanrSPpU01Bnw4hZ/iuW2GC17247Y2YRq0Jcc
VXNtEw4071yB8bUxJuYpgLj85yTMIppwLMMmhuM24xU/91B/DuggsdwoRBe8FIR3RlU96Z/KuIsP
7EyY2A1mpEzXuV1krn1p8Yk7tYOv7TAG6j/gBVkeHVuLd+Sz9HelmvwnRHjxztCF/pCOmc7HebSL
Smnuzkq97top8bnuF/VFXyTbP/TbBUud2U72szUZ0ULHEZq9dqZMNaGR1l02QwZsJow3VosuPWNH
y/Q7JJura2aeJ4/SoRChWRZAVrUVDHciEeWhoROC/tB6BRSnnrFJ6MW++BZ0bXEcy9QM7XnSLplZ
bZVfV7fjWBcHWuAXpyPZhr1WQGeXk/xcDO4LJlavRI98w6HjxWfYTBBWtdGWCR67JapjV3tqi1HK
oymS9tSmnvc4toVJfzvVX6zAnT+ihn7xx9rVWOoZVnTFqUVIrMtTK3oxDvvSncXi3lBq1YkbLibm
GtsMtyd7u0paLrPpeJGcZunfAl0r7NPc+JvMlOUfynHiweHrbuJ4M2JpDHixl4qqZ1+lbXOTYcTV
vLRsoNReqz3SHBc7gRVSdQLX6KJVVRFR5BVnwLn6JLvMe3GUI/6kf0ry2xgY5OyljtE9MstMY1AM
0uHrzdxPtHRhMjj5m5/Ovfbk4ILgbI10jOuw0bKC+TCh5FGt6WqPor3ejW7/sfeSCcV5Uka64kkO
if2RUL7p4DIf2KhqkFf+5LwLSo9ykp496+yLxAUbdIFmMiwSThnNG7UDtchTvaTlNoXDeOIE0R5S
LUsuMzbBGwzz1HVME3HteJqnZZjCIc2mV7sI1KkLXA19vib3Rj2rEPU15Za1mDIMHKs7Z9kRzhv6
dhWNTTwc/BKjQtxe8cQgoBzvLfuuWgAnc6Elx8XGQobOLD51lZmdBj25uAbu7bpntJc0dodIJZ74
U1oE8WLGovaZGLMdXlnBVkv0eNtlZbOdYruFB5riNjXEbb/BIM8/SL01wTxMgoJpZb8xaaaMbjGZ
nEnmQJz55vq163/sdQnR8Iu0PVE4T7GwV4460r+sKr8Tjf7bxP2miXNQJvxdE7d5LbNvDZE+rz+2
cd9/6l8kPfsPsHl4Ce86Ytqvf7VxBiQ9wiEJ7cOMGA3gygj8J1PPpFdb0wWgrBD3/R6s9M82zvwD
DQqGT1jhw+VGC/2ftHG/sHQcHQ4So01kY54FC8q0V67DDzbfHHRNCy49X2uGVdtxwmQxbKwcVUnh
TSM8IUed8pn9cUt20ECpZI9PZL+wLfdBLT7+cPf+DZXP+JmV9X41KCKR18A6ocZ2uSM/Xg1aBpzd
UglddZ3sJgUtYSi9hnzoeaRKg2xtyxdvJGAh7Cp/hQLyjnlmvPSevfEDr34LhkH/wO9IJSO+0nhC
h+sbeyxu468Yfxq/S3t8Z/L80AWv98+G+4d2FXml/hcNp70SfMH8h6uFYCKJXIyWnkaEFVjOUZJx
8CuA9Cjj+AHWhDAcqkK39gQZw3HrRvBo9s+e4aYGbN0TgDKGQ7UiD17nFMkWP530FjXVqeoD9p2V
A/ncp+JclJMzb3EMcm9WZ/vqNzSxvz4GBLLkcRI5x9qwfqUveUpLwFDK/loPQAtNAsuUpo4aKWxr
2GK01sFDGxvlp79//D/zarAgXeOhfG+N8oOIYr4nb/ywFh19TmwykOvrO0XBKFIJNtdtMj9On//+
k37mjH7/JAYkKznNhTrq/7LO2tpWi+jS5uq3Ogj81NAzx4OvzLBo060uJPiHpRNOj6+nM1W/YVaZ
P8tr1o9fVT6OiWYe7AKXiZ+XuedZGbSFKruuO/drhZ3fa1Gu1+AsVb91u6YJlc6j30+leO+iG+/r
ALR5nAJlX2Ycd3B6QSFTQMepqyerY14dpb5SX1ttbCNdWypv45Bbg0uO5S7y+3Hw/w2q/sUN+P36
YZub2OEEjKCYNf18/borndpxYu3GkHH1iiFjDyarFQPFJ3OLOjlNmLd9TvygvcyLSDGPs2fALmP0
vg0e4+CNSonQxhx2/Jp1lvc2Yhvj/UZKheaYq/jx1YQVhoYAw+lVXraKn3++SpdJtd6lg3WT22Kd
XUcDWM1+9VALdsOItVk3C/1uRHUi8XRNaZWMet+beKeVDLY2RSmIpC+xf4LKPyUfp7xqjooZChiM
aJ8Yt6JsZrKPGxIzqzAbrHwiwbOvr1Or9R+ERg+RJEaQh9oSg0eZY1odICqU92ae3FJvWTN9lieu
QyweBxM37MgdTW5kpkz2Blsu+A1Ofn7BWMV/iXVpn1Jo15clwZt0M+mpXW24HRljk05V4aSwAzDw
goyI7f2CIHh4kLrmrUMkmFhxLyRzFxNCRmpMWMF5mgHRIi3iz9DcupUFKbQ/JYSXqG1784iTans0
RFC+ZZCEeO+tqnjI0Fl44Sjs5NTFndxQKbZ7yGTBBzFVM9afndgZxmyM25KpYbIZp8QXm9FEolHh
QhDJNvjAVCDRIX40w4Gjxpw2tZ6v6m2v/DRXeno2sW96cKzB2csg18wdHeHy6rtNt2Vag7/lWPjJ
Tptn/RW3uelbDyfKQYk3QP6qE3NMdvOQ065P07RVySj9XdfEaVQOVnWo+aMQtOyu4UZXI7IM5oVA
hPHE2B5KxhKCe8Yba9Dqat+5xTaxpdLvViIWs51Oh47GShp2FlLVnobFmy9usSxlfCcngbkUEDUW
ot1bGqemubz0k0ZKENMP3LmK5ouJIeVgdaEcpGz161AMVTGfgkwQthVgunqsugwoIjfL5kH3QKBz
oBrs93gGMSQbDNR5XPC5cWKLOQ+HspjE1i2mRN9g3mTEH9C1uV5zKJQ3pZGay2BAyDRYrKgpptOd
NpKzcOdqaR5/oG+0XLyJmOqw4Ihhr3Z1mXUBmiYOr3g7j5m70WJo9w4cBL22N6jxmISmgZxiRhse
qHKPuW2xo2cBWCMJjh2zJhVuzUJbofuxVzAD+kyDUtAkmf9Nk6OX6ZHemMM+s33pXx0tTuJTbXkD
/mibGreiRR16aBldum0RH1bbuB8hlkNuqrOdKt1KHfS+r9qNg7NltvEoqst9l8Gh3fBYzY8oEReE
bJYL9Mr/dO1Dmetazy2v6495VQXV0eqCodwW6eDeLytOv8tXDPCcTmnv0SSmZjrs425s6wcOY+uU
J7RjmNlwBdtmKJNl6xszflgwPtrppvIVS1vjVemi2MBirEOlUUZJbCUy8moYTWHm9dQn9ZJb4D0F
7WDkcwFVZCmcNI8Glq+HJPMKd2MWmLNFWZPF0SLjwsEooGuD2zyecntjZQKYtAIr1c465Lyd0caJ
w+UGXrs10No3xzQjgGFbwAucwvXPheucuWb5JJZAap1p7+41GiYrqlFaiNWib16Npc6YE/mjrVmP
+CGa8uq2AdPoOhDDjSNrjqSkJ4wF/0xISNYuJmyhhltR1ukJcls57/rJWbKzgXvyo52bzqszxyvE
b6ywNY5WK7PNXcBRK4lpVkSsGTGUsC4wvcrESzmtnO88yceH3nGnz22XWofRm+Ag+IUDMlj7Mb/H
KRvgyrqDg7UQ3W3fAfoZj8Y7djjRVvvMshVgOf70eXboZhM2Su0lhG1kGnhrrYt1ceb5Siks+7SH
82ID7OsC4DpMp5oLa3o23TMnGNC+Dw9mW7FLdhEql7k50rLF5m3eEb9+b/p1gFTAxsTiBvLoWnyu
fBAHZ8d52zA8mo5Ns8DfQ908LHu98NYvv176xP7Eda0ovO3UfAucIblVq0UyGHEx8uq0JYOBu7rz
eOXhmkB94N+xp6JjTj8Iw1arCVpLXPQxxRJG3lQajh4howQx72YMfYBrRwGYzf8HceUbsYHMgbHW
ySihn2OiBk/+mGU+OntA180792dChQsQ3YHUW8MMMptQ5ubnpq2L/MHntNj3tW5c37lotm4CKaRk
55qnxk8CeY7TJhkj1XliosBV1r41ua00wUJ9KcrCuZ1lrzcHoaux+Di5VdIfqlirvqklWPcQ2tU0
og8Aac6wXOh3rVsFHzU9rnbV1CbYM9psc6qb0vsM2PccVEXuRI7ZmQnbHpKoEE+i4BlUfky2pVnz
miy4xQVHu24M8RUwFK6cb7CkttO6Y29zR+OOzgxLthwykzgbnTTx4QvKYeSktcaV0yDyP4FCg0dN
UaaflmDojLehrxX6e4K5xmM2mfyquTJSaP1T4ibHlsfC0K8IXJSS4zjczMorH/IRty7f6w/IpUfw
sMnl4RQYfhGMCRevuand2b5og243W0gC1XhOcAPFM93pq/SRSqR/02FqtYzRsn6EPNgTQhtMoy84
BZR4AGUzsk9Gw9wMrhIVmHpq8VkN+GXM2JkSa0Vy0uJ2+pwmIAqb0utd8AF0wndMbeJl30mBW0K2
SBYpTjS5dTsz4XGuldsCcIgWfcaNbaTY7Sqqm34Ln5SnNvk1GF23eBV7B2mCW2O2sOEeS9Pv9gsm
vVyqPSdepGLFPJu5his+QvMzHnPszHCk6zIoy2VS9bd1UBtssGYb5DsfnvcUzvIFQtDkG7gTjd4T
KiNIKhNuKvaNHa8BFyLuIcmohBW9RTjN06RxgH+YWQP0Rq9rU+vWxIDGPeImHPC95llLbopOg3SB
mwm7CtWYHG5KoD7aSKwWd336P+yd13LkSJZtvwh1IdwhzMbuQyA0RVCTmS8wpiC01vj6Wc6q6mEy
s5NT89xm3W1dbc1ABITj+Dlr7+2m0RrXGv0wwylB7tq2g5QgiJw/XWH+00n5oJPyZ1bZ//v///Xn
JuOncTiVatk8fyvf9lH+/Ju/+yg6LRHBSIdGHFsmhI3/00fR0TUyfyboBskN3VA2An/3UQz6KCYG
E+zylBzRfDMOt/9gX2B6dD5weCEnxvsnfZRXvdjbzQbGYa7DTsNxOZxAQP3jZkOn30pWAu9nl3Ke
xA7aOu7cPzWDJ4rmmOjkFJGVy1g+SnYMmOxYnlusgOMmJGxIOt0KUYKowiPVl5taF4XGHtkGQ+14
chPMULImJmY6Tbop2KXkP8TxOcEdA43qhf8Vf5WAx84T97pkyLmEq7DP+yk6N4ZcAsKtRtfRwMY1
1iiSAYr8iEsAL4fUGpG6rWpmUfons2gwDyttwlLm26RelDOWK1DEX9Pk7SPvFMfdZuw8HsNV7uJY
5VMhwLFlPYaU84quQZDidV1SVf6n//i/imMjKUoHu/j3j81F3LbqXwRLv31y/vq7v0kS9w+DPiKu
mbjXSGSifORfOmHPADJRQmD1YPyNkLx5RvQ/yJl0VAtS4GblsMX++wn+q5vXvvvnt0Jdmoo/7sjZ
hNNQhUFBmazsXt7LD2OeAQkCnR7ypFwumAAvW81seSdiBeauZRfp+66WRrjCiQ401ajnVA2szYJU
8nK+X4Ie76qSwg5YKrUblHPGXDZ+qqh7xA3MFGeF/lZps6C7TZjTnQUx8NamaCtzY6GEucDHnaG+
97qp4r2WMioohu9OghzUr+MYjCuyvJZUDMu+qbWZpkASkDY/jgBxDt+3sqJ55wwiOLJjpA1pYxty
ztckoBmD/+rZ8opl6+peui56NnGw5ImB+5PQimoPzRr2zS3AZa8dXYyaDGQpZOh+G0IrtLej52jm
gz4EYbzJ+5CKjDe+Jj9FOiU5nf/RQ/dUYrfKkGzEt2K8wpyZgFEndMfwEpP9yN2W6WyEN2wK7a2e
pXktyKzPdXdrtkOnr7UIncbBEOr/GZKq4jxNTVoVO0a59gr4MyZrdo6Isg8MhjV0E1wqC99IbSNk
KJzbcHUk7xThl1xNmgc1cy5fx8+weYyijbB2n5Z+6jTyIJhVj0Xt7Hp7WXf8Ex7uTLRlUg+XjovS
gDqIiXemZt8L0671qObhTXYNvgQc0eQwNC2Ijettq9ch+qDm6U0+bmu6OVe1mrXL17F71wP+arMX
XA/2PN2naj6vq0m9wy7Ft8jP9rs4ld81NdGHF5xWtTdRQHmat40KIz50igFIZMsqSdoQvdqmoEYq
uiML3d5U9ABagPR6ABJiiwgGBIJd7zQD3qAFPJi8+c5hc9KsNMJlvsjSCG7yNHLWELTMkxS9oI9d
fuboWbtpK7o2kaIcSsU71AiIduDn3lf7FYegrZJcIUKonxGcgEtM1axfenR2MEBHGXokbJy/mhVl
0SjeYqzr5cEys7tEAwGxweNDmPL0a0xJjUE5D5UYLbElIBf0M82Hla3YjgbIQ6XPPC+K+/CqEgSE
iVn3TBbAJlmgQg1FiqQgI8MrO6IoEmtYcMK2wwAkRVEmpeJNgtIxPiHAdC8NpwBHMcfuADyaHWiw
ej6gbXvXKn7FUiRLitvP2ajolkxxLnkI8VIp9qUfquQJt83kE1c0202KkenLJdv3RVFdpoqgqV5h
mkBxNXQMl6taUq7niroB5wbACRSLQ6wcoy9Ns1hWACQv3Lmxrj1YnwT1JY99hluttqrcOD4Wdmid
erdvzwfF/0yvKBA4tn5RpUN8QfhQfden/XhLKiyCtxRXUG2CKCIKPHloBrs7I16I0NipB0DTXzEk
ZIr5lVRsEvHQ445w2XCtJx4dKMUwSUUzobqcHyEKIJw87VAo5qkDfgIVLjBJjOC4Pdr6BoiUCSo1
Sx1DdeCpSlFUOL+YK0uRVbpirApZQVsZ7UADpHC2iOxIh1ZUVvXKZ9VjDCE7owkrxHidlLK+jBTR
VSq2iwy8+alXvJcMjOGaExKcprLqsZaDCxsUIcZzgqmSosbGV37sFSXLFVVWKb6My87Too00Z5y0
+mZpdkfhn4OkTQG7UDJpBYIniDXnFV6jx2r7CQ1QtgvSfIG2UHNXRbzNin3zgOAq4jwuoiC/gof3
Lk1Fypkuz/8iPbZrryCdrpg6WAv9wutS71Irc/MaQWfPiwLJ8TkRddnOA83LXiE9Q/F6qLvEekFr
lvvB2E2HODXCY1UmwIWuTSYCGP5FX3crVLEsNYoJ1GyZHM1aGLc28JPp650W+G1t4zf5ihSOr3hh
r0jDVjGHqU0csA6AxrvE2wR1aX5OFKOYKVqxFnF8ZzRJexPS5Lo0Fc6jYdaONmhO6/uW+fPlJJ3l
YlAkZKWYSF6f400Gmf/KITjnxQg9Ob+ClKliKotCjkctzAdoImO4HLrGOppsfLduXNcPo5R0N+Qc
rGcxLDsrniJgib76ZHt9+cXFmOZljtMOZEW17D0v/DamU4Jd3uKtgq7ajqXb4//XyjUFc+drJd8T
GqXVDq4B0LDS22x4rnLXyGjrjhb2TcrVPItE/RAgy91gYlQeXJnHgS/tJH0phFFviT2vH92wsO0N
I+r8ixWG7q6op+CiNwL3bHDxQ8qmpTlEnrv3+tRE7GPyfkMk2GWXndC9U+Lm7UVqzFBrBKwdUbh0
F0GHTikRqbykHzmstKHoH5nDIjCqyFn3W6Eh+2ytsb8mGcE9XwiE+K5bfcasvyfkEj1lHZ5lY6fd
RZG0P9VxydKTaiWOUS3iE7VoV+AYSxAgFnLLk5MW1mWs4/PYFwOMtZvNxioJpLtzuhIqqG/H2PLR
cdU+jYHSn0rHfU5Jmt3qsfUs+ra80MJC3rph2K5ICLTOVS3NMjibVySb634YFFBGsj3WmWXslg7h
51zEa0RR5kXvdgmIW4llf1SUV2VoWveO2w2bydGybV2XcqfZSVHR36Zot3k5IhVrSaGxqgOqpvba
kaH42kW0ildGVy0AJYN3a8ik2hbIi7d61KDGCJJIQLtW4ioNaqJtTURO11lYODsGOiUzB+ucVLmR
y54L/QJ/yAus92liI3feGLFWf496uggrIuO8Peaczh71ONFEWQubE8ztVbVk1VVKBMw+oUW+nyxZ
YJRM+3YcF2/ZBUbjPFILmHeMaBKMi9i3vbjAjp/y0pXbIK2eZJ05Gy3xri10PdjylnpH3TG67Z62
E02JpEuiI3mGGg5VZkuPWNgkBzlavXyNqyZnah0H49EEXJWIMM7IIQi5NUW7zRN6VXQq0q0R87Lu
SRDAGc1tnGRt1QsQH34V/SWN3Xrd1g09xSY/DeMg8EtedLHjfQfkInCszDpt3mqx4ezNMnNPzDzp
DupO/IkCzW59LXEpQOZg31dJ4IdR6pkrx2iMFIw6JOoI15Mr/FxxCCXkCIdPxESUr3TTN6mWjjd2
g5Z9JOXgYOtzcerSeuQ5seyGm8NzvlH4RhvBqBaDPJYV3OcopicqVURRpj7eDnoW3utpmd0LkxoQ
bGsRvgzq+lSlnXe2wIARRieDAzLvPiekOLGAdEveYDSJg0PcD82ynkIrOZKr4tW0kY0YC8DQK/d5
bYbtdytPnNbDWbqbEYwjrEWHO8h0PXVuc0SIU0MUtNaFEM186dWNsUavEfoddNwxKsZlE1L4P+FR
dZYI+y6043Hdm/FlEUuDXymOeeoYn2NHmKtmBrWpA9ujJMvtJ2MZzMOs0cMneMVaK/uhDfkuz000
f4kd7RrPVsT5iLPXeG1Eq7aOdb/sinGnk+zup6jBJrYIZ3FmIJdLwnsuC/3r2RW+13r92soobrQs
Pg1421y0UnwyWkHTdOh65RGYrdPUbQAXM05MPjJGyWf27OSj4D4nimMY1YhuGEYx9aUdGQ8nLAZB
aRuiY2GDcBzQ7QJrScck1ouIKT9Ie0zDyxk7TJHvHBeNzRIn1qdZM0ElY5wMcs8lhUc6p8mOUh9c
Pr0ouP2etdbZkNgQ3OVoLfeVFsxHabb6hcIV10M4Cn9xG15z2E8d4K7cLRPNxa8QACNa6ZkdlF14
iYE5b3YUWiep8+MSN6NH2OXsE6qG2J3KaT+YKL8b1bIxpDWjwt9RLNhgLWrj+GbyHwWCgU7vxock
R6W8YnAGVbW4rNKyT+1boRf1V4I63YJXtp6u32yZf0GdvMMOXg+Or5uJTY3qLb035VniorHnpYoP
xlQ2Xxe8fs+xGY1O+GGkN78/lNJEvOkSqUPhv8O/1e73Z+NxRlWJPSFBPhi0yYsNz8icrYo5LL//
/jgGW/qfDiQYzLPpx6HEfp8NnJYzasHUCQ89bkrbyG2Ukn8yN1kRd1d1k+LYMmAaowKs8meU8GpK
uITRSWN2yeY6oBu9+f1X+vkSYwCFSa9CPNjTvo9J7vXOjTp2GYd6KpYLwonmHS1ldtAiQ9aw1sOo
+Tr1A9fZaII/WYD/dF0/6LoqgQ53xr/vH23pusbfnt/2jv76m797R/offISORZbLBJXW6v+0XV3n
D9AgW3V0TLqnlpIa/d1Cou2qc497Fl9ANwEx/qVCgnmTJtyI+2ora2KG9U9aSj/dVJiuAdEgQGJ0
ih2PegzerBshLfvFpW7em2YP/AjGTqXPq807F71q4ziSh5l0KVz6WPzdf7Zw0JuDUXNpRnM/s4C9
jwep63DxhmXqdmOP440z5zZVkJmhk4jz/ZvL8vEa9eehyD7RQZaUsb46EW9+aGMlg2FgdbsTBjL3
zDTGldXCrMMW1f+HX8Wp9EhbYamiz/XjoRZjSqtZCLjkaUJRz4Bl3XRd6neT0x9+/6sUJ/RmOXz9
VVhW6oK2E83J9xZh6vWZkuDa7Twk7KByJrPP3n6ZeE2HZKT6DpYvqjnNC44R2QeWYO/W4r8OTmq7
uosBGd79zg6BSmBVXbej5MdqKZnIqDJE/YEV2LuXC0eR5OOYKoTcxnz3vZNyS7JvO9RBDwZNKcq9
qTyu5VQ7wyapcrCg35/Rd+Te6+GgRXUspE1uk9eokzf3iawH04qMrt+Fs42EOm2+o5h+cfEKXxlZ
fkaU7V+9+X8Lg/18GlUyDmMXgWORgW7qx9sliNgXulbZKwWHpMz3CCbSvfKDt8e7zvHr7zIhiXBT
w+aRNvaPRwGBRoFcpz1b2mFeWZp2HsJYYdhi+pOey9U/P4tvj/bu1oDXxddCZv3OHejRBjRfwyGH
+0pSCjrPI+AsTb/8/pDvfBXl6y9kiGRLC16UG/LdUjZHqU2XmcfOiGxxQoaWPYSExR7scoEILxEb
9/WNM8wuUnXRfrPZkx4rae37sCl3AzGxG97v8PWjU32dJks7zLbwVibbsNulmXHkjkI6ufXywcJk
/OL6Y6zn4BdMQWP+dMe5LcLKsuMxisde4JFEQi7ioEkOGxpx+ipujdqviABfW5y9jYnY4zP9MmwU
2B9cOvDHZByH3omhQfjBsyB/+dVYn9UTTuH1HmPFNQQ+S2YdzF+0MQPyyYBlJ6gnu9u0GJfcT7FF
Rutoe9maVI7iOBVJQ8hFTtRCPnVIN/WCSXabsGEr9JUFdbMOCCFbEQs3n4W92WCru2iHhVifNUoO
1JWOCrXtGu+hB7l56AY3IGc7rtnMac6WaIF4NRDHs+nL6dilDaGnWoZtRCA9dJryLBLpPaPv9jIV
eKXNpBBtG6uP16PWnUrPWfZ17GAKIzKLPlsWnNPm1h81dme7pEDkGsj5JZ2tm87tUlpaIZoWcidO
fHKx/f3d+vMy43LHWngI4yZr/1TMTW0oezmqi95Gl1pKHEHs6gcjnu76Jag2fZ8b//iR5IjwHOgs
sNX4yYTZa6bB9Za02zVBcGDztcmM8KtXiPPGgk6Du3j6/S/8ed1WdvYusy+mX5Q+75a1NvQGdkF9
t0vmDLcamqKHsBzprZjNvP79oX6+TV0J626iUsOZl4yCH9e2sJcYaYOC7zx3kKjuauNQjlgJ/B+O
IjBQM9l3khbzbn3JmU7n3cgJ1MiraLDw8rQ9dJh79fvDvBcUsI7xa9Bwu1SLbFjfz/hSSDMDiAxA
cjLKNeBhsrUnvL7slmxiEbQOJQU3vu5YUKTuIyDPrsSW7qNlScG9P5YWSC3YzRFjwXiT2f+PJ5WO
mFjiwWl3AgHvZoSi3ILSdVsxdrHrW2IRByRA3qbRy+9ZOTo3aZeMO7Idhot8WawjyOZHeRfmL78T
cDeeoJZHzfrutRIK4jqDyGp3RdgXB72RG09ny72gHr4MkKP6kUOrNoMl8zNmj6e+imdlGm+u2fmW
EIXZ98yYhssUq7xlGT+jyTMZWnbV7Vz08arqYrkntWE8FnN2icT3o+Li1z+ADrSFgyqKFuUf/bYK
pT/n5bM7clKj+SZsnGrbjyK8x8eRl35Nq4yetO7njt3xxmryI2Tis4vRVdvYntqJBv7kNsMGgM27
LskhvnPF8n2RQXHEbsnbAnzN6zFNNN4VXbaF7Kw+eCW887dXb1luize/4N1TMHYZX7icsf3Bk+eo
vDmOHd2xdaLp6y5uWOR7qIsk0Q9WOQ++Gtd98Bxav7wLSNUAWSFeg5ysH08i/jaCcOu+3SVaRPOy
z1z5hbLqyhEtLIWnfyuzYXqkcxd9RfyAgw8Z5qUZrVMLF9EhbLem3pbrxoZ9G4E+c0x3eswPOeBu
kkniiyQ0vs+FYbBUOiil040k33lta95j5WKBbQxSP9ekke2Xsnx2Bp1JBwcKBd6TFWSz/OCc/1y6
YZiKh6ygQrBJn393yiVZnikOXu2uTrLHImB4nmRrbUEXXi7S+qBO/MWyTStHsvMk8YJa8d0+qc1S
GmksOrsqLF48lCO8tXFnEEC7HxxJfdK7BYYjKd2PQADE4PvHy1gHYV85geROasK71LDCR3LvFRkz
s5uQcwo/p9uaeyTh/KM8j1+8fW2dcB6Hjhl78/esURdivYElLzyQM39CtnI1OfWNLoKXzOm+sOW1
P3hBve8mqacGz1tYKQPPbGm/X9O9QWunOOaWZRte3PQWdc8cWOu5iAafufB3cM27Ms6mdThXFDfC
JRC2DRt8Jj5K5PzlzQTrxZsFQgkFz49nPe67QUYDz++Il+dar+ARcEIltCcuQ9Lbk5ffv81+8WrG
gQXazMM4RWeT/+PhbGbZIRwVF3lupl1YGYG/9G70wR7xl+fXoJPBncTppQv642GS1ghxka/aHXvk
xneHKVoPRULUSYAjxoh0wg+ZLay1GbvAEScrn25ABqSvnS2L/dEa+fOmHE0Uu0I25eIXaZjj3Es0
rilfBmRkg1AHPrJZLuaBMOOQMFqaxXmxi5zOBMLp9Q8eq/faotd7jWqIk61aweL9vdaFA5gy4xWM
2UT0pSLCXq7GJuxObWxIZC52aROr2fMBzJmUaeJg15lk0o7oepXjTJr6IwOoiyGyQoCErusNX4Yf
Orn/YqFxceCxWWPoaGKF/+MlizSXLMPCrnf2FDTbXsATixbnTGr5+INT8otDQeSSy4JuTCUNvFvT
YpwXqxrAGqQgyF+ENTvXSxHl8CY2jtq/v+F/eSzuRPI4eZZ/WtWqolq6yhX1DjOc5hqPI3tbzphp
JU1HF/FfjcZfdLR+sYhR7dIWoUREQva+U2EuKMzLniPFFqAE1r3VbR7W5oa3G7qnKRfo8KP5g5fv
L38e+2uCImxDgIX+eNXCUC8Qgcl6BxuPz6BkrhInubludPOjkQZcKh/27g1BpaHDhEKFWqxYPx7M
TUXZh6Sk75Ac4Z9uY/qAmDES47IG/C+YojatuSZprGOSZQ2jtmXn2E+bBdVEjheM5OGKLXqMh6Cd
swcTlx1yj4rU7dfQ2TYK+qCOnjFH0C5SRhvtlhhbqLkWpomgPH6S5Tt2iWLIG+RobEdEl/OZJAAe
F+HGWTbIAyMi1NLIuLN7E+VMJiZSDhMjn+wNXj2R+eSNRpx/txOaJSHm2rodnU0RAb3rJk6b6L7N
SmM+ZOSSyR0ClFxsNL0yjvkCcr1rcYFtL2XO3OtCdP0cXNstwhE1B9NG6H4siyfi/7y0WBeoH0Km
lYVyOpDknW17Br23g4YN97EptHJvNORM4pjYmA1jvPghb20Lj2oIo+SArUBY+W5fYgI4pxiYb/IK
HdZ5MrCdhIDxqjHbte0IkweFP0/rckDTdJZrwOD0HTD7W1e5VMVVjGvWswM6D80adBOjMlE2txUT
atxXujaZr8bAGW6LWDTdZtZqz7nRy9wNN/08hP2BInba1u7kxXgzh6jmAHqXxW/bxNsVDa+oTRao
9p+O1x1GTa1075OoZvSY5SWmkCIaAAqqSu5zt7+mz7vtEUY+BpiaP2Waq990BXx8kBOdoc1Jhjek
d+qJZmKAv50ip7gJHJqoIkIGhK5nBwc2rhlh5duwH47WgNekidtKktpYhPRmsO6TySLYz8IyWBs3
A/IGvkPj7GxsajaeiO2d8JZyRcWMGyWGcWctXgVfnA4eH2FcQqz48LzUhHMNFtq5AT8FGWcPyN03
NgTblfTyZmPoRXwFZbz4mHcYZ26eRReI80BjHDSTDOMfpsWSO6kZ1zHxtCvosOAQ4FPuT0naU1S0
DiEDAm106yzXmA0e6k4QR73Mkv9ITyndpWkUzTGdJnO96Gm9mTomiEkUDCjYsQ8arWgdc2WvAlfc
IJiBrxrdaLssDZYxWtevA6IAwYxs/SYIs+ozbuD6eRE52B11NTmDete82Fpd+FqHtNalYb3DrF4e
mgxtgVME08HSY/PQzpgF0qQ4mmjMY1kZ21TOTznSnCesdveOFJj/z0/Iowoy0j0adX3wlNta2PAE
5u5h6B0AAq1G/iW1O0Dx4NgGVry2w9Ld6IkAkYHrXonEW9YR+4abuNGGqzps3Ju2x1dntNrzbg4c
RdIgMteK7y1owN61unhPmBbqx9wdXkTLwFo5cdLhgnPrlhn1al1gArCi0lRxLGXsdXdp6ZI/YnLz
POaMTae1g2FiysuURSIJ+/FTxbm/rImqoz2C5YebGgedpGq0cF25xYbchVMty83EA7EJiDaf23N3
HsOx/QRe6rQ1gE8gxnS9ILf9pBn4fiYhSkQNiKPaQcGWXydnSau9lWKquM7BMDBEL3FMIAPBJnIz
ddyGALZ5kNqR9qze0qStkX41nCkcoYqM0Nl8wOwxma5era6DvEjjw5jYzUaiubw0RhNYNh7GZYW9
E/BB3OpfbD2gnqS/W23wnczOKl6yXzvS6myMaEO04KOMrfNpaplID2nw4tHc7/EwstGRVBD0a2w2
p3vmTPlLUzUK1Mxb4zMiuGbNFk2evMLEb9srxjUitHnXUbHcudgvfRpaPmfWMhRknVkfFyAQP54K
wh6E1T7ShWMMkrTRomTL3AkQyvVThLb2a12JdJtOWv3k1Ga8TwD4swNuduk2RnnzCIuPMtjBgW9t
BzLv1v2ixuuZqUnwW3hprHWlj2m5dUCMBj6tRsTsSr1mm7Jvyvd5hSp91cXh8FAHo5I/yhgHYy8c
g9gvdVF7fs5oEDOyKFP3oDYeMWuLbpFDZKAPTY+Al9OpPSCa4yc6yt3hLDQXvqqdDg8DjsfjRRgE
4Sl2YTlLvVouyg7DbBEJPtXCTFTosX07dKbEJ3Z26iP+/9EJLVL1mdaduaFxJk9hw6O6Kcp82S5E
GYOxTQqbIEn3lGXV4PiVxAKNh6jmoeLq0oSvjynCixPpo9WXRgUuiAUCqo053zFR6jtiK+edG3FS
tUbMZxq35nUlm+qLVDtMv7CXaiCxMYl3nNl4j7UVH6thjmA0oj5WRuKdL1B9X7q5ap5ImzQ3i+PU
X4mRbWokG4BYgNR5cAzpRux6D5NWb2zlSSw1+S9D6YWnCZFHRb2b5/M39KMCbgi9tCVw1R2NYD43
eC1X65FoAB+eGzA+hKAtWKH6AIf+EjvoypjlKZZlcF/ZUXhpg0J/xpKVVF1l57My0aUbq8GliJS9
ZW4wO66Pc6MH6xCxLqw1P54wjuneheL6XIRBvLcq/rrStfDUe7W9oCiRVOCF7jKxsOrs0BAcGqw6
jybOOk7H4IiJNP+HYPCUddhIUGeyVGW/WnjOaWMV7SMeZfOL6+CF74RC+kEwZwej6dRdTjYGiR6I
Sm9j0o8fcO3tHR9CsT5mYCk3bteA25MOeat5C1ZyVTFGJ5IYCgOHn6J5ymqce1277R904NIbrMvF
ycTU61wmENq1GDhQCqvlOY5Smmo4cImWs+YmpD/qoTa/6AuW19qk2H6a9sEN8lJxICGkOLetkU8s
l/SGkn26J4S5/baMyGiPCzqdaENC5fziQPsXPlxvUK7ot7TNCg+osfBtrYRTEslCgE6s2cGNIL14
WVV9W8+HfBhI2I567qRFqxuWXltwp7FmRacsTUoDuHAprzQroYk7zBnXWm/daDgQxwEe47XdS+lq
7JkGnUznOh/rF+BR40GEyN+GsTW+20OC9wGPXn3NarG8lGZSEVliEuOD2EH235HfLSQ9oznca1XF
abF5k7c7fUyNZqWy7O8WYlZuvI5ktdixh+9T5dbXXVDQ+K/N6rIb5urThN/atdG54Smw63jXefjN
xa2LrL2NlHwPEuhQaGH3iOhC0eya27LGl6kyHESh/EJF7VywJw62FUb7LGJYPdE37ayegbDlfibE
oLsM8ircDVk27AVE4qHmtXluNSLtV9IJ4yvSgKstXh/tPXbtKGqX6KULS/6ntqqqdTBU1hfphXIr
KvTBFcEOa9OaMKUbLHtncL5WTDTFOu0ankMMBOYbI2+mq1fH40Jgy2xmocD9rryF47zA6SxmFqnH
7GUaDMWxL7jEz/uo99EAFFY1HDa1T/qI/hdtO+uGRZ7HRE7UxWRr1YkY3+DWDszy4E1xH7Lo5gue
Zwwba1RCBxl3x2GeszUxksMFnr3NOc6bCi0r5hWlPiWgx/iPFuqzJ5GWp+TZ3qQ4M34bSPsGd4Mo
nXHCWUgD2BS2UflTJ86mKRGP1Ns6IPZUfvFGNWcqu21EZ/lQQ/czLYsoSIeknB+h0MIbvYjGrTNV
e7vM6rUHwEPKU13u3XF5pv+Xf0pzZ1F+CmytTE2ELPTscHwHHinykzRtD6mmW6sh0LDpyUW1bfte
nuUBRKbA8eqa/+LQlA80zPo1m6XOC2/6loP0MnCueuSwKxrTWFY6WE4jcbcfMDnI9nHsPEyo7Ha0
SyPqQEq5VU6IG2GqY3QRuzRuSsM8BNZifIn0YNwOrqbvsO9b1m4MazcOPIxtFXWrMaVVGM6zfUZx
IR4TIXeFnMotjxMLcJmwOw3t2oM097yXIe3Nx6kSxqWXewvUQi7uKjwD/YkaditZu/hpbfZgSMe5
ngeukhzwTto61IWrpmtw+MEa9DtOzJnpo3GIL+uE2wBjvTCGgiswm60qjGBFnrSIQZIGUwYcJQgT
8nvHpqAXYfKcYN95DMdiDw2aJSsptPNyxrN10QmNxYBhy6O4RSibUKhJ9AWB01/mQgb3SJApM8SA
45mjJwgjuvjG1SE8SRxxz1oiJ/xAjzaRzAA6rUae8kqSzRONnsHQIlsO81wOF7aElqZG01IeOLvA
3G5KMF6wonKFa4FSsjcF29JMwwd+xQxtuPCCLnkimtTeSYMGPK013OTqpaKl0cca0Q6BVZ/PNLPZ
1TlDjEtnA2Dv4ax6QzDXsUmcaR8MnT8Q3HOBfrE8aws8PFpRQo4z4FkVY9shfQQhtttkb0ya9+Qx
M2Wf89yUhbKokItfk1St/HMiXAqHznjCFKA5lKbzxVjs70FT1p+pWLPPWYvtS9Jicudk+GdYQx9u
OqfPr2ebiiWbQXdXAv9vP5wwNKEcmvb4EAzxUbPKUawHR2/hoFMDo4NC2OVJG4kah/lzyhPtm1Jf
EdoSlowBMhahEiL7c54nxbVZu/k1doEpgT4zC2gSjd23rDV1/BOT6FsdAJb7Jg7jpxoK4CibpLyF
KcUyvKHi4brFbHIQVGe8JTTbOmQVAT+LR0wlb0t6Z0tmoLsLaUgeyiA276iP2ZmmeSSOYTq13/IU
b6q2b2kitHOfv6TkLcDNLl3wWW8T40v6quQuBd4HLSj/Z9xB2YSLINY8v1qC9psmifZamYhSnc2S
yuI2qycWhjaaxnLrhB2R3sIb6WggU+X2iBARoRErcD+J7B7/C/I9gs+oGfkbr5qIaHASL5VrgYE5
mUbW3KXroeVbougHl1oXUFoOm5iJgyaxKNqzeJEd+0a9GIzIHyvo8C3FK5+8aCC3BzHSflxHwpu1
HTo/SgByGihe2Ex550mkE/5sN1gck5hhc5WIanSwOp364PPQDMTEhz2xhitsOPIXs+85al9bcIyj
sLzPf55MOWghyeOMJ2N/aVXGoUPCY7liP1HuLE+GvlXjIuTTC+LU4zJT3Er4sWKXxaRJK7IgZoOZ
Tum+MugCncxaTsa2k4s8m5uuvJUjRAWXkHmrPwY1vy91JP2QptLT5KyFYhh2+Qz4ceEN3fAy2PRG
Vz3JVdGFje7sLp0HE6dovFFyPLKuU8erA7+qXP0OmX877yfa8MFJ9PzovTnofEeqcr51XARcPLR2
hcb8r4Sd5prw7NL7J66bvgxncSB2gHAuGPxv8Ws+B1/Wwyp7aL/H2O4g1Okb7Dh6L48TTDJic/Iz
nednNXI5l31B/+844m+m6POOik5GokoOeOHTRGmYrWAIXcey4VEXbLh5CfP+8nOy1dNV4fbKbYnI
tewUDYTS1aqEzPAuJpceNvDeSHRzU2elfmQm3ezHHElUHrrTOSxT/LAs0XhPnsbw5xjsPwzqBwyq
8gij9/uv1vBP0v9HwuGIOn7LoP71N/+S/gv0/RZmdAj4MZ1XjdS/c44NSFPFaaAnpmJ8g6AKifKf
ugeCEY0He1C65n85KAod5T+qZl3HJ1YHaTX/CYL6bkSkUsFpzvO4GiZNbHKYf+zyBj0tUhQU42Wf
fwvbbB1lX96cjY8b5T8d4F3PupmsLK8mDuBilBW5LDTeczxcxh4JPR91/1VL+k3LGlTchYFHKG6B
qjPhfzdemw06tP/N3pk1R26cWfQXQZFI7K9AraziTjabfEGwySb2LbHj188BJXkk2pbG8+wIP3Q4
1F1VKFTiW+4918pN/TK1csKZar/4jUPguTJrrJc2nSL3La5CtyPUrwbVyzOLSK+kvEAI3ETFO7F+
Lm131JvYlh1YStGaRFH2PxEIuUlx7pXZauZJ2PWCR85LQ0XDJeaTTUJr+DCD10plYl202F1v0qZi
SDhTvpRdQNow2QFUIZ0vB/ootFMDvN8N8UiYge8bT0YDbYxZEpe54U2g10sI1AC43MsLpdfJI0ys
/pSHDV3kQufEDHpIcgNjLhzbjTXZyxUmN2t8wVRk+xkeO+gmnVSwbNAgXyPgqpdTyvpAux9JqTPL
rTFEoUfwYPcrlsH5ZDR8fvn/PTX+5tQALbguW//9qXF4HV+TP0EPfvsrvx8alvmLK0AeOf8EPdBt
8QvF5UpEYHLMf4KM5TfhupS/oJzFqMCyl2Use99/nBq6+4tHEOgqrWUPt26E/5NT4wuccAWAuqgU
UI3brPSQdH85NtCC5UtqRfK+pRllzAH4cfYHnfcZLDkVSG0yk4qTXL0BsZZYFDPtTnrNjNOM1OYg
T1wryNuJISNAsHGj2QQ6cC9urWmon1sh+HcYLvOTIW0ygV011RmBBRbVXsyArCc8Z/s5pJKaILxs
nUl+jr0qOWd3K63s4EW4fGJd63+Wi7YooE+jeY0HOr6eQMXlhJZ146sX1fOrAxIh2UQxly2IozXj
UeFD25HrQVANQIYfvYzT1y4a5xsIRfqGgnd+ntWiyJiNMicw5qX7OahIx7lJEGLEM+A2im2mB1pC
TihF72PPhuHvbD+fwpP/Pew+v4J1f8u3KgTShq8UzmIxzVQLGeYuCmCUZfTWtpaTYgJcTaR+GrLp
HKhIhXeDrVXixJV8tNp2KyvAhEzQSZzOW4eS6+gt9ORLaMVX5KFU73qSaU9lY7V38UzShZWk6WVv
dehAsMDk3wAPuXvsLqinWqO6dl312OUG0q16PLPLkg8ylnvYbu9pg5/7Dz+Sf/Ew8f68duVDm8JZ
b2A04gLyx1ftSM16OQoFfDuzKsJnff32I5zT33m6EZ7pCHUkhksB6Bi7rRmXBTt1jXCj1kiXy6mf
xI8607kMnjVO11FpZhdjZVj34cyfGvSiP2Vd6acIrPd13Nv62cDZd2O54bfInCQyfxZEWTkOgU0+
1iEpR4QEmtL2GSOXDSiPbruIgnva6MRwEovxXtr9eVRSJ8kstA6zq9YqFOlJMs3ZdrJGuRW1F1PY
P+e1l16YZjW+JTE2WYiP41utQuPozLk6qG6FBMToVeqh33XJON3xo8yunIHzOyc8FTrBu6AYZcIV
KrvdEDRnnaDfFAHpFFO/SRK2FhU9yF4sSgYStxqCPGYsU8m35Hdlkl4W8dq3url8mlln/3QBiDLz
Y9GJIAgb+4H+R9+Vcdse6MOSUw6q+PKTHueW+nAJkI0PJ3EoF9smXtLDzHrWC8CMyzst6abrttO5
oJI6P1nc5TBa629Ty5bbgrnekxnjRvfoLc+YK71ghQT8Te71lzOLasCVgJSQqOqGx3fprQvvP5gL
eMAyqR8c7S4mbOCWkV4JBYPpxjyN7kY5vRdQH3HvqGp5Y7/C5rMDUgEhbY7f07qarmpbhhdNJ5on
pzEJnIhzsW/c+jtxxhmeTbt4JGDHC7KBeD4/HQxaIb77cxUy9BAd64eWbIMt2bLybhIKNowz81Hn
XpsvUQElAcfVvBvQlKwHapVdKKvu9K3VaXKbMHHh35yG6Upl1XL7edvWKQsMCA/zpQI7c9brKiSQ
yxXfXa1onzyEF08luLirpE2AsRTsg2LwkmXyoxTZvqkUCKR+8kCwGH3PtnReMmebubF77Yqmmrd/
/dP91Db973m1Xv7V1IGmjeAnYp+c9af9h8s/NnqrRYtiDq1qW9t0qFL8WTXafbp4fAI9lSKwm1Z7
SOcE1IJFFnd9Oakyhl9D6he2CX6DvS/zJrxws6F+zQabTbfHLD4Kalx3z2w6+DCCuLdjk/Ta7j//
AOb6eNUp4w2kwV/un3LJWqUjKLrL7aXbkig6XTV1FO0amwhGdAucMxTSnBfS5oghKEPbwqqqSV8Q
1kkfiT3gt2dwMM/VqzE5OmE7TL5iyYR41+Ru+EDyLb1nXEa56//1e/98Hn+5+DQSDmMaCRcbB8qX
iw+zTi3maN1VvcU+YGzb8IO7OXQPipXaNx3G5WU6tdAnnKHcd4zDEl+WpX1062S4QCSQBKMn1TG3
RqZMTqM9dJAO9x6ODzgUTV9eL26bnB3J5x8LL2ccAezvY+AxwVeUmD/acOyPYllc9trrZqNnf1oi
pnTwHaesDybJYqlj+fMkWXseyFJyL8Arym2IKWmXt0a0q/N4emYvCfdvXN3c7GK3S+mU8DOlnH7q
Uct5JQsTUiBmaH27GDW5JlX2g7n3oY2NsgFAUtfH3BzC59Lhp05NQObi+tOjEI7ewavEA1Ba/s+e
INOLZVLyLpcMkDZFagyBJ5v4XdTtsktFHD5z5w0/ifNZT5D10qS4frHqLZemWGcfZsHJB26E4bQs
sgfaDbhmZmMn350ifTMq5nJNFE/HbJRtoJQk8psR8pkBU7uxnHy6SpnklX9zI1AkfumR6CUJV1sF
gdZnOfhFBM1ZXfRE7TVQgfSO4Aom4pP/eTbn44SyCFFO4IA5Jph1iaMdpVj9arM6v11Y3AAVLtpj
rDUOjWKaM5jP25E9sUhIzGRCiuc+KncdlFR+rrojfoCkyR85/rsfcjSHnz3md23j2VbhsER22U/B
n8ovh7KztoUjZu4DsyR4MzfyMN/lOoEgjIuL/uBG2rTB5ewcWY0+MoPTUQexhc4DTSZ7lnnaLfaU
mdV0L/p3lsEckVmJ3oiG7jDpC5pvfrUHJ0/WknP9XpmodU8t0ylLy+BhTAQHE109P+l1XW5YRhmw
C+a4gMPFD4JQSm7WVLZmgP/beUPcSZzuMGQXFeOYw+LlMGbZiDT7pZFxdSmn0GSQ2GfxN54DyTeI
HAhql3o0XEb6RfrUuohTyC1q7OhAvuE6/TE4DZgvkg+v0f3faYQZUOAwXL4Q7sSjqi3sjUL5QApr
3HdbDICF4OPiXvHzap3EtqPiz2HXr8OsGIVawPrQNFdkQPkQRV17DFmam/6ip8aP2AhR50d4HbKT
hj+S8sebbxnhV9p2iRrxo8grztWuKVCScLKLQCsX/RxZY3YxcyOwEB0JatbMGVaIheR+5XhiTZhJ
/blFbhP2vu6k052itjyApPYiv22X5UPamXtkQ6dtCWnKQGfbIYwHpvbj1hwAg7utncRIy5CCjIo0
dLYzVJkEjapN52Et8K06FBvWAfmH44x3XUVgCCA/E7sDzq2S9KmsuHIAV9/IwhkDHgYeV8abl9vP
E/W/ne3fdLYGClfGLv++s/32UxVV2f1pHvbr3/mttXX0X0yk378anjFQr/3rb/Mwx/gFO/SqRkdt
L35F/f3W2n4OxCwpXemAyfx1Vvb7QEz+Qsur0xtQVugIyp3/pLX9MhCjd2Zrw9KcGRK/YnI8/vyk
dPWhXxJ4LQcXiJRfxOxX0qgx/uYc/iK/X3Mb8H3baxdHNKbxVegf9oCOjSqCo5KS+cy2G4WBO4XV
CxGU002Bdv6YLw0o1wpB6/Mfvo9/0USt39cfx2SfL44gDIwfl83hYv/5I7JVyScwfN4hMj1Eh45q
2a1POq+7ChNSXVavkVfUHjUNKUjkXSU/Jw163NZWJEnmBGT7MyHPe/yBOUsAZCl9xp69ddNSC9Ic
Fkc3KwLCSFu77FsHnpxNj///+BCQUjAiefj75VdZsVAmUP9u8Q5UE3I7mdWyKzS26Ikzzo+NIVgi
6Rn8bq3ACIPKoX4e1yW+VUUz74/lxw2Inemmal3XFwO7bI94Bfaq0N8mb8h2q3f2oUCxv5vLBc2W
ViAX++vP8EXO+/k9UL3wLGaGggLgy7iyRVPUg7v3DomBukGBIgTJAljCqf7OCLAOWf9Q/v36Si42
dSY1OIi+OtWtQYc7r/NKA5HzB5SBfHk2ShTVGc2tsGgT//qTffkRfb4e8mvU0dzidFrrHfiHWl/q
LRHmWs7rReiwOVHI7OtJlP/rV/kX189ch9cWagq4tV9Ncp7iuMghmh2UHJO9y1WrDY9WuHUf/vqF
PlEIX66fBSWCg2k9F/7pUMCSJL01f+4ggccfF6eV29jjnplnvri5MJBD4XsmB73qsjtkfe65xry7
MVepTkxm4amwrOZWzWtjYA9W69d6IjDo6kyqUG1C48zRa2ECmR8HZBFkjUJl0vwoHRldfWpf2NLL
La7F5NBKu30aodIf/vpDAoL/epcwVNExcjj4/TFzWl86tFCGOcoqNR3G1ND9gmU34uSwPSLkyUBz
tpISp/pgmaltrIyWh5s3PeTkv+wGve52Wa3UVZ0lI9LuEoiRXYonXWbJlUXsy4szFsWThc5NIV68
172CfhYWlx4o2qcHKcggBCxZboCsIEKMSrkpo2Teg7fW0yF64TjLCDa0UMuxAzwMCcWHtL0YjV8I
GxXW0oEig7heKym2sTT1PWWD+6BCKz2mJOJuSr1BHtFE4VvMgycoCDY4mvUyXNe5Pjb+sDjmuXCb
fD+ENpO0QVLqmZga7R6pSNBhcTlkqsq+AVLH3ljCvSlm7dryavh2M2h1N4+7bZR1xt4KzRQEqx1D
Q8pqe6M5i3lrxYZ4QCNVPDlQsz5qEGuTn4FGnUmhjBGHjxW6kopi/LvjlmgZC0n6DaBXgjTS6bw0
nn1t52S2dG5Ser5RJOM1wRDkEaY5EeJNC+DRS4M4zH5qmeZeamWubcwoibaaoy4KplJBbuvNNpPe
EedNeVWFNf6SqURvECml+cCnWImk5/V6YidHvMDOirS5ilWFXhjP1ko3N6dYrCTO4myG9fyo5Rk2
Gr0Qy5Xea7jHZnD2W8HzJYAjZexl5bnHfjGNVxXa7U3KdSqPnWBG0jit8ZCZjJNq7ogBhQb7Z+OV
cNdql8USC2U9sSuCnaseUXb3QZUBpRzCCYPAVEUHbD67ODZuZVj0W8624djlFbIakkNdGHPynaR7
KnRbr29nlV8mDDcDbUQ2PER5vyGhgokwkX2BEkRCEmjji8g0/dSbovsyjS6JW36Jp1kcYoZcd6G+
zNtU2czFsldZlOWGoVgKC832vgHAdHeGUvrZQQx6URJU6FdQVVBSGKh+iNrzu0HAcINvyxHVj4Fe
lKvLsZpOmht5+6xFszVrbvis1fHMm5nCXUwSSRBnBkFKWC8Gbq5hdDY8hhDGQn7E7zkmyaaPbLlX
SDtOFlbIc8fiJ1DQE1+Rl4rbHu25i1AD7zYjkbS+XipG7bAm9eY0Y046xuWUH3QjEQen4udia3Ml
8N03csn6rRwlMj4nRuzZxfheRVq+KVwO39NQ799tp52/G4MaL0h0GY7ZgMxriGrc7EKr902XwU8M
xXDs4ZpdazPYCYT+RIH6InVanVhqYADNRl/jjQsRFf6kLdOjCa5gB44nPoosqrdmXplBOveEBMMQ
2Ot2U56TVWlTCnZjSIPLc1r2Wb1JyJ+88BANbGx4j/jDXdQ4rch2YTrMH0OnxupKzMQ2hjVFAasz
om4rGKZE36Lpi3hy6AvxZlL09VYMjGT5xOrCsTvUuWrONjJmv7d06JEXxh3Xkh/qFSjPpt9kIYAC
X9TV8FNP1bjxcnb/c5qqt9iZImKjUHXFSVeeMYboD5qgvqCpiq+zjBHyp6i0qkYBlNbDUkoqNyLY
Xme5Pwk7u0Oc13xPUwOlu1hYb2jUhZoFNDfHrXkczSbbAZ7ov2HsyBl34RBbNADUeWpy9ig+JLOp
5dLOK+YYnsn7mo36yoiX8MJpYfCQgcy+Az9ftklJgNl6auCTZ+xHPFGMm09FbdMtcssQnlRep0ap
mZlMgEFE5u3Tp/Ka7GneCfluYo8EiY/EGgfln+EsNI4EXeDCQbesczAES9km+7qTy4G8pDzwnD68
oFaxghoGHiLeXF0g8HB9nWXMBzXw8C0ZFOd6hZ4chAEptdQ2cq+LotmHpWadOlVpdzMvEG+0nCfv
EjoYO6w5tl7G0EJdT8pQdwcHkD9lUX+nhAQE5MT6d+FapzbT4dgPTbVvU7mMPvWicbImJHUNhwKZ
GsbVYDTmro6b6VhkJGwMeRrvKiOMtyiwHvQQ6/rYdYlvZaO1JRnoRoWlt2ZcRCBt62GO91x+J3tT
ptvEZ9UWDWqtme1vN5X97HeFEhtlIOg9e2Fh4bWZCGJH/CHN+Goa5VQsx8/H+38b1r9pWPGor2vQ
f9+wXtKtvpavf2xYf/s7v+9iBQIOoF+YpR0KJDrWfzSsum4T68ACzqBdZee6tlq/N6ykOrCYE4Ky
EJ0tY6F/7GJN8xcwGRZUXuzPlk2z+x81rGvD/MfqHie+oJ3kf/hrpftP/tt1V8Aod46vnbr2dNRE
hQYyOpZWQL2VzZzvmVHu+iyK0SPQa1xGCKDZwUbxexu6eKScqJCIFcV6t8dLQ/R41Tr2G5sib0vb
42JmxJN2rmhI86dkgTJVtYt4T41o8ny9z6YerbHuzJtCGwZjjyq8enS6zsFX1HjDcDEZiRovGfuX
27jLoHnOMp/9bLazyxoOW0AOH0f6rJ1FP9fsX4n1CvS0XMgjn9XL0Eu1lTLOj+YwwZSeUxcZuCV6
wr2MyNxhNqLqAF/PM9604+QyH6hcIeU6mB96dRyqAikInOnpdmi0vUx7ChzpPY3lZLC/ywFNUOuu
72pe0qfJail9eqPe9KSyxJ4OTzxdQJwijsv0EBMKxRGkaObH/Jr1VdYBKVW1kC/DbNF9vnmuslh6
/SZZpSAI5dubtsa7cxp1x3rjisyn7FfpyLLKSLpfJSWOiqaMKkP3a3O0p3qv3JqMYDnJ8bJKzTwx
c8aXs44lbWev9iDS6E2sVMYhBZNcNVPQZiwHnRMWklIRKM6TXpdQ7OOsT+MBQaKa5HDUi0z3BsDB
XpqA2Jp0WHfZMXI1x6l5JIIGHQyp37Utysi88bTp3SudOv1Yt0kf+A6xcFwBAbMK/d4pQn1nd4nD
QxmWgPMdo2K/grO94YxKNLuwy77mQuGqiIM579NjYnolyeR5dkuCntp+yu5QrY3XDHIHXyQJeXb5
lFUbclSxhUhdv3CJYieHUGCNSZJsv84Z9KSe7jq7N9GqIzzeJGsBTU3eRReu25GkahIuSSRZ6oYH
UPNDt82N2ToW7Nx2cHrb14pF/ZvsGoxbXtbalq+alVDvhm5OKnTKjqZsPf2iJSkP0W2Uo3/HxXww
y/4lTk2Uu0tlWjcaV9ACcFpHL5EyxSlKTVKfJkvbE09Xbhxe7pJ8ACIGF326LatO38dj5qbXyBId
rN7u2PsZfc8JyC3pU2wBho2LO+c4jMK6Srowlf7U5ebZdtPlooTT6y9IjTYMfF95jwQOiULf9TnO
mJgx8KY37TNm7/Y7ConwJVYQSXAUDfsa880W+BgB2bpTP6IAv7JKx7pd7+xrkhLEBo0Js51Gv1xS
Z/bjpO4C16gtmNw1flXTqMUHRllxXZHp+j3CPHdSjTmeqyHLD22OUXRO7GifpgPBjEkb+mFD8pMc
8eDXtvLuIxM/h00Hf3Yz59sixXVppE3gaKF9zpbBAlfaaIc0bUf6w2qM/ZRa/wzcSj6T/jLhsmXg
HPljLow7W5o9hPnW+NAcNy4oM/p4ly0pUdZd/oYh3wtUErbuRuvnxvNZEZr3NZP1OJDOUL2Z7hw9
WKkZCbwayvrRFesKwmtb/o1aOwL2l4Fh1FD7evw1o7ArnJlNQWBemm7DgRg3o4zcw2TZNGx1Obh+
b0/prrMinRu975KTTv7vAwVkFuRcnwfU8jhD0+rOlfPZG2MtsLLQOxBsWTPwMxrnwsVZ6/membvv
yGHiGy93k8MQVuU7VYW3ycUsM78uBL7UuTJXp4N+DO30jgrCPc7GMEFWma17XatqIHnjLGGQGyHF
yfLoilQnStGKMDQ4TXKV5gMney+Mlyony7yIe20zjbqZYhO1rWfLHb0NlLDlrsIDHJiOGp/I7MKx
YKSsNPI6a0nymt4Q9g/bQRrdR5SNGvThBjN2HoNMYn36XZZLcb3oiXc9TO5yM5dWtdPzqLuRStWn
UBvFvaOrJYNKr7JmV1VttG2rRry6da825tRXdzjdqi6YISEHcdprvglV+WNamFyVQ+k8G2yjiAnl
1tqyUcmDuJsHFgmQgzYlBfXRZXHgO+5gX0qihAJ+kcbOZILzGDXEErijFV9UnqpvGgLfN10jBq6s
F88/sZV399YQNRiPwK1tWjHnpMUxOgvCqYGxqA/yuKh57uEgEs5WJMYW5i7NuCWryymtaQmNRp2X
shpvc0fDVp15l80gLYTQcxKHR8PWsstYwLzUJSFteTvIh7TN60undud7MeotgH079u5Mb+oOgwvy
v5rCBKQ7dtNgiBNxTbhj9lQAf3+K3FLdlH0efquzMDn1UzORBuguj1j45hVSlMJ2GeZtyLgPlkvZ
xhuTTwvZvZOiO2KAGDA0OP0j8y4SNBL4PRsNsnxgW+S54RMTNw0xKsbWccPqohw1swuKbMSDn85F
FiQK+6JbmQbXsRu/m5Nj+dYQ2/t5KsB/p024XOiJbr+hOxVaUIU4qaOOlDk7Fd7TvFjtQZgLD3q3
FH3ut1Gb7EhHsM9OUtcP+NSp4TVgMJkfhW5ibtxxOvdNpXZAjfCl/bc4Lrukm/+mOAbLoVPN/vvi
+Pj+Gv8p1ey3v/F7abwKmFnZsMsgcfuzkv19l4PQGTGiodOWecjUmN3+HwpjHWkzWAuq7XU7zXPn
PymMmaF/LYz5FzgYKWGwHxBU/WXATrnW9JYT2lfo77UjAQVTcyrxcuESdjGXOsDlWc0bkBOFZ+f3
S1Jb3g9oqD9j2E73ppMZVqBXxgMp2NNT5mjJCerLhA6fuXOIY9NmREVB4VUbQlvm7o5qJOLEiMax
eYT5TVoLKaqrRjfzkpYeOU/TKwe8b+OPCD52WC3LYxHOrLLTntgFso82ZZGbG/B01g4iBSrH1Otv
s9rrlJ+KMTznRl2f254Q2tkemgvpqfGdkfSLWXTuu+m14jkfK4dBXlK/qCITgWkV9tE22lcGYitM
H49DCnJLxadljqcDwwtzRwejXZWICbFrOsMuRmetwkD9Kkl26l4vhp3V5njvZTKm11ocy6eB4thc
q2SoiWQkJLG4Y7hX3XV9U26GTjzlVuI9TtY0I7ikzq4puKfJtbcDFXxoDMUt6sXmYPZKXqmiQLfn
8tQSKcFwxVq+W2sh72n5q9c1FnooRhQW7t1TU2TePq+04UebOeFxDi1jl5V6/hNAPHKQtTVYZUgN
i2RVHTyZ/OzX9gH31fTd0t2x9KOEcV+zthhNkbsvUvYgxpw05tpUT0VSPDUaL102NRyXeBwgVGlM
Moyy2sL5I5e8duiPnJFQAzj5g0XFn3jFvbNMgLPwm9XH9Y58ZGpn7/Dt4ToK+zw7QDlrkFQ4DmDi
amCY99kpCYSDMziUiVrQJtzlzsz07IYx6XIdjrEgaoleKzYkKcCJmCxexai2LC/NvZnmiJ9I3U7u
R7vNz9baoMWzbVwCn4RZGIfjzagatSvbdnrrXDMvfbRxXdBnWv1BxZOC/h+Z+xVOOp7Vgjt6skog
DJ8N4WSP0Xv82SXW+CdB8pYRO7/aOenoFSs/6RxBIixTJp7CrK1UKUUZNPbg+ZGLZdmYZsiAjTFL
nPhZMzNAdJKNjOJhx4QY9/5ni0oCjncaCmJ6/O7zUGcgo3YeBz2BwYhJG7KL2D62j5EiJ94fMhl/
VP1SbUnW8Q7O+rBQlvZuLxbguzhOWdIxuPUNpZE1RL1QBAYe/J2zPnDg7mb+oJxTvT6IGFvGuxxc
4o/B1vOdXJ9T2frEWj4fXvb6HKOKoDNYn23e+pTTstDZsPIKd32Hvz0o10dh9flUdNcHJKklY70h
HDbezuBoblDdV1vG9jxPbQh93WTQDWMzu8uZCezZW/XfcPVXVIclnKA0RNrgeFFy0moDEgn5CFSd
Hh+J8HmQrcgYWsiELCqW9ZnOXDUFCxvO22R94g/rs5/gRH0XWwJXmAeWHxN6eBmvNYJtU2+ErnpA
12vfMU09qNJYrsdejEE1ORfQVJLRT3NJwFBYjHhh7eoGrJAGamStSMjhmu/J0Kovi7VgkWvpgiG3
QbWdYTgbFSXXZ3lTYpm4n9JGBl7VBsZUi8uCMkis9RDTTHWe1xqJw1NctT3P8Moi4axcy6hBNN4m
MkZxXBr9XR8t+6o2m/II5kgei7a3/WQtw3CUUgzzJe/VWqCFSf2ArWGGrEM1er+sRVwh6ppW3JkZ
xBbmrTM3BQOFtdJDHxQHmF2yvdNPjI1DDnIhl+6UxP30WObC3DV1GSHwoXIUuMPY5nEQeWtdGWLN
fjYqER9Y+KE5Ip58q8xu1jZpa9nPPASXg+l5GnNgBv7TWrnCL+4/0lCriEtOqru2QeJeg2NEsSJe
o6WIto2e5xtJ3C6c5lZDB4f06hmRWHdWRX7XVlV/EXvsbdgu1CfM2t3NshbT41pWi7XAbmkzVtFc
uGzNyFb7wqySAA+4u2kzd9j0Tmz+jGaK9ZGqvc9RD2ecmTkD0ZF8Foyv51gzG7+qrfGp/iz51+If
jrO36YzKfgYVx2/DsGugLi64gSSbLsu1aajX9gGaiPmSrS2FuzYXeliW+0VU+utYkFo10X+EayMi
15bEGmy6E6GFFolk+gSDYXGPyATvFroZqgdUXsrQ7W0m1m6nlJa3cZLhdmQM8KRNFsS4vmj9ee2P
UuJ4Sl9rovGbiGwm/2sTFblrP8XtSHDP2mS1nTi3pNDfLUt/00cJi78cIgrciiywuPfQmMpiRa9g
lLHXDlAHikCAxJGV1102e9xqo6pc3zDCKACG5B6Sye53kUv6OrATAk/c8Ix9MdtXEBrQVaWsWhbM
82ONBIEfVLzr19Yy6oj3klMO1scNC9RTiuN7DMdXSvl6rw3CPi1D67zpTp7/UKRoXVmtum2NwroH
3vQoZhOYshc255Fx/VF12rJ3e6ffNpYzPBKy3F/gWX9N1/43TiHdNVmy0rTn7NAvOTAYooPbi0SG
/dZMIvOujQhfWlDHbZgfWQOg0FtAAfIZrMPIHNpAdmvo4fCkJ4l2oD+w2AYm5IklFqNvWnZB7w5/
6dukjaYvoCFtk9JgtxUN+YPnRvW+h8FxjRGb6L+2BovThD9dwucCO4rZfrUeBsm4ZWgArvocm+Z4
Iu0w+j54LR1SO1QbEpaajWlbywcArYeYVVsgs9S5p8Gxdp2edQHvD1t0alwOnKpb4vdewpZNeVGZ
YFXq6oweYIZIMJ3nUDcf83Xs0awDEFNTwz5ZhyLJOh5RDPf25pSol0krCY/0em9bDczHnJF1NguF
l1HnXGEXou+icQ2EjkjWYfKi9da8UTNocGIglwvPm30ni/LT1J2cChAz2LdiuGJ5Fa1MU9zmwskf
U80u7ymqslP5Ofax1glQ8jkMQjGg7z0nqq9Y+OyKdV7krpMjSCmAxdZpEiOngoArGZ0ddHVbxfzy
EIXr7GlgzHXTWDVDWzPXd5NLA836yWIwOL60OmctDBur3o+jvlzXo5PSqyv9olpUuaPZn177z5FX
u06/ws9BWEYkd+nbc2MilFmmtzKL6xcbAY1Y52ZF5IUb3shH0RfNLi1KrwrmUlPHuRVuQASVdkDg
ndmB02QFsXZmVl7Wk8wCIzPt7TjgdEPjGr1DmJA4oZeRR5qNCRaFD7CHLL2m7kWaI/IdWotlJ8Ka
J+gYEmG+jgN5CNebGGPIITQ08eECf/S7dW7Yd/DLyf2NttDelE/pobaQVG9JpssMny5+OhEXiZG2
lHhw+apfIKxGBxat4db5HFFGc4vaHrs4iVZau2l+nWOuI80mFoo05J7mNlnErVPzQPLHOUpBMHX6
21Q7+TW4OA6EQaKFCjO5C8sFpNw9aq4+Bbg+uHH1lvQFkyi/KHOveHCmOMvMC6LXkuzUTa5XPYxM
MIiL6N4njShir6RSZokHiYodcq47A5Gda268l2SkkiOO2GiMB9ed6zz9rEEKvY8e75AawSJKyqhe
NAhHu1kO9TGcw0n5+gBzGdBKctEPbnPZ1PzXVWtXzwa/PCOb1Y5XhMNHKBZrZYBiCST4yo/qqUQV
TVBalUzu0YY3wS8YWd6V09sPC/Ahv1GW/W7mJDD5xEgy4LG8cWstnrojrsxABVGoC62oi1tBOinu
6momnyce+4OZs6nnNJg3VH0M5E1KGDm2q4I4QemhcnMLsUCeRNnCTBD4mhKLbEZkFoSfEW6IPlfj
9URWV4DwB/Opxf2IkjmpC2z6uib9hgjZQHDl7pDdYnrKu/l5tMLriLRcFv65N91P8Dk2QxoR+Nf1
i7gk4VYGade27ObYx/qt5do9LvkaTwRP4RRMXNODU0AK7bc1OdRTkaYPkZt3zx2lJz1TO1yhF4vu
C2tp0ZBxscOCzGzNQ0HiW//D3pksV26kWfpV2mrdkAFwjG1WmztPvCQvGRxiA4tgSJgHh2P0p+8P
lNSZiuzKqtznIqVFijHcweH/f875jl3Cm4+GscXpMWE17xsq2zMln6KoNLtNWvOf9jp0j0QNqlsX
h+DVpCVf2qQl4wSn5q2q45eo9M2LY+NgJqJuGgdhLxm8KjTR2Qfz7OPde8JFwz4niprKv+unxHms
EvnN1+zeyZZMMcjZxNTrAJZbuk517ECLgRRwnxdz8ZrhA/kSZGO0J1FjxSRULJvd9dB9ydt+/DFA
PFs3sDsI6ccNOzcs31mb8SUkraFXrde5Myt1qDf4zKS9oblg/K659WWr2sD71NbT/CD9pbO+Cov0
1sbYB0ypCQDA9rG3KjCsre0DjhxzJ0WQ0tkFam56LEXoX6FYMMBSG7bxTON7EdQat5ATsWG28Mes
xMyhYbr5/JpzVGBOYZu+Zq+t8SHUelOA8d539lDcquWeJDSfK4IRCDnSBKiNW2ndcPMlVUMnXIXZ
AegL1h/mz+Uia7ntxRVcrmH+LCwHHW/DWY4+ZIk0K+Vb3Y1BeU/VpBIg1zyGMXaM3N6HGrP7usch
Zo4ATjz9w5grc3ywQiM7eAntJmk1GPNrV03N9KxHI+P5anQMvB3MGEUYhU4CXFv0I4p2Gs+8JG0A
AC6WibcWyqr7fPW/S2dQidMZ01XH0z4yfPlcFOX08nfrn/+PedT6ybn6meem/AvPHcuVf6TAN3Ia
MwoexysNJu7GCPGJWPbAO1IeDWCdUfzVLsV+yOyTyN2d4bQ7N7G2gR/dNT0JqLqjDtDYhzoDP/Yv
Gip//7MtIXuQ1hjYfm7MKK1BVmZkj9emaa9+w10xOpA1/+evwE+uw8/fBBw4cOFF+fWXnO/fexvd
rJsYeofxmtr0g/A/jwrLyq9/jxv9W6//b1aSNsXQqOj/9UpyKY2v+zb9q2D/+UN/bCUDpHfWiCDU
SWHbvH9/1sW7v/ikn35aR5q/eBY6Pj1fAXo8y6H/p9MLxH3TsXF9oqpi1AZs/VNf/D/rj6cJ56d1
JIsZ26I5j4KJJdf9s+m7BXkn6axITiwseLgURewN5EEBGM6rxnOGd7xQ/tVw3fqWgoC96pGeYUA6
prWuwj7bWihCT1mX40Zr7Sm/T2hVzfn4VRl1Ke2eCU6cuqrHujmkjdy4wUSKpQbltFzvRn+HOSY5
DywIL9yCLB93XXFpGIkeKKoK9pAQk33EpWfv5FTXAss2oiVf4u11mrTHnKot3Nx082qtGLFEP7OU
LMfAPs+F7b2mvV2DSCxt6FE+UxMhFXpdDBsdo6qjWy257q9SY5yOvfk9zzXs/rwI7riiRbTCTgF5
XWeMuSV60y6PJu9+jCbQtOjTBXswgkBHLuQOHkzb+BjrVsKnYwQWWRVAACrbX+PJjiRMiQbdPWn6
fSdEe3OUM56ynJNsNdMHyUIos3/NTIxymZvBrCsaIeFwx94VtDLPs0YbH3RrcyclTGlfCU9WxzmV
TCiTvGXcSvd5EgxfkqbrngBtTuWqIFz+3Yn8+K01qCVc967DfOLFrNd0RcSnD6pjYeY+cTozpSPY
DYmM27bVfpPkTnsQWOMrKXubV7oqvhckpQ4Yi7udRffyh0YZuaRme2/o2D3lbdec2khrdlgFV0LX
V6DMAiDMLaQljGjsnbhY2HH+BllMUlBAMI9fDVLwzlaiOM+Wz1q3Lj3+ophFuSVF/YWNCOKrayb7
SWLErSsnec27dOGQV42wV/MECbWkVtraML5zxUhsgRAI8iY/ytbp73qSTAoOqwlidbYG3ItL+q2I
IXiuR0UGq9BiufuE0/hbmtk9i46JEOqqKpRGnE6qh9Tj4ubI2b9QBgVdWs9smtugvGs6I7vYhrDm
dV6OjHkAm1Co6b7lEuRrm6x7HzvfeSQ5DX3vrrcHYsF/1ZjlQTc69uFXOfEGsqB11aUbPsa4ZNZj
YDA4lsM6mQcgSWjtRTh8EAjMKTVRcj1mhgHBXmEmdPDjAqnvPLXLwq76EtZZ9GaUXgy3VbIH22KO
sH7I0VT9KjHH/jbosY627Bqt9y4El7yOK9k/Wn0lv+LJYzHWjNa3vBXtQDtyN9/U6BfBwRE5LtuW
SeCQ2niJw1LQQB51SUIvc2SJFzGYyRlJzvnee5JWJwuKQrz2W0rmaYoIvmZkau64/s4m4YU8fCYm
VhsYZfyohHqEfW5DiXS9C0jEf6NiJfzSEsk0TBaWXtOKO6v35l/dpp258eLMqAhdRtUbqFyFm6jN
4AjQLd6+461occn4WXNk49ktbh9advFkh5fEnrpN07WPlgpCPCAp3+fWdOWazLvDpb3R6xJCzkoP
vdpMTpNunCTsme46SKaQcU8unLG1FgmLlDZwsn3NgjBbtdDi1wbmTjCJTnqzB8Pdw8vNJy4eXcRU
77fmu50nKMEOJ+pgmwS2Q1aKuPu6pjjGs5C0UbGBh4oguluLksgLSwDzNU8zOa/QLsXIiRaxxIkn
oqTAvZuvgw/29OAAdTxIM4TD75qzAq/ZGh+16zNjKjzptF7PBoeLTnD80ukM2dsBRmcEifzqjfP4
qyyS8X12KuuOKSsqt92oAmKR7oy4sjDiaNENI1YxdlNuvGSMjvieR5usSvMU5wpYcx6O5xZm1Lok
KLjxKv/kNHNHt0JVPIbsUTAzp9Exyzk26V+Q+8ksn+PK7feqpe83RbQbVng9W6oG8hm4ZofSLc1J
/9DYBsrtgKd2U7PN2pp1wlhbmJhTJtMqhv7sFNj3u7XTjk36qo24qA4zVcA52fI5p597BUbd6ro3
Aiwqu48mpC47zLx7i6lhhyDV3ryyMG80NcQPHIsTJcC5PlLg++I6VXWTRFRuvaUivMkpKMqRWO+b
MNqAMcavxlMyx/lLUHk2h9TI1wonSvVgwjZ7CH1Y9CoulwxP7lxD8qhr/NYIZZg+ObZ55K2nck6v
vR32O8lqkgZsANLXLDT543q5sSPzjx9KFaAToHrZzsoCcXCRFn982jDtOwLSEWMMrLgnJ2i9Y5bm
43PcGwHS3hAlvwpNuRHwz77cd4asL7M5R9ewbponzWf8GPMX/8DSoo/j3Lps6WW/myKpv1LJPdVr
LQ0yHxbg88yZkSmsjnVex4YuZ2xiaZta+ozBwT8mgCDW5Zg9yKJvVy55sfsImojDIZtHt1FHxxqE
7h0BUdjOlXbI8gKRf8B1mqJdeNUzc5Z1CTPdHjgu/H0mWwPrMQY9zHSj+wgAPGEV4wDYZp9nMLFN
Db+P2c0EPP35Ea1i3IdzGB4Hq1cvbVSXD4PlDge+T5QMVVQkrUTDsMlbFA+MovNMCVEGYHPdQ3h+
BNjP6l1lglAngVY4jFjNM9r/7vu8jO60H05HNDwYKQ039ioMPkzo3R+WEna9cpUr31J21l9RPfOj
qvGVVyIxAjq7OWr4+CU8pGmSc9cLJGuXDln+EIX1+LUhFgr01PLe7ToN7u254puXLIfmSCw93etx
dPWWvLVdP1Vz+AaxDm74kLBBPkslqdswceEm64Ei7PcUT98TeUElH2g7SNVBQJkzVtrzcpeFF0Pj
xcYBx3OMDbIJF7zDPYXZOeSVr209P7Uy3kzQveadSDx/19BGt07I1UfrLB6JVNt1hpUZSOOh74zk
zW2Em36zPb7iazbhprttR93G8Jy8SWrvzrKmaej21CkChDjxkbXb/ERin1byb8hX79x9Eapzo/rI
hsl+CUEOP1sybk5Sps8S6XtbClkefYnH0e8HkH71dPMK/c4B+JuTYizrvHe/H/vvolbcIJzWJbfr
9u/EF5hU/aDA7UGJi1MaF94cexW0TX6s8k7+JrSLFNA1Ms9Rt0WA07RPi0NLC/ijIDUMqh2ollw1
bRjHz6xV2m2pbf2YYMkjMEQPRGmsPueCf49Q/80IRUA2+Kcj1LH6kf5kef7jZ/6coJxf/NBlSqGj
CHeH/7cZKgh+MQP4c54Q+Koh2v2dscP6xcfUzNfNd5nAP33ITGpd8p//IXwmL9zQ/FiIjZrlwb8y
STFr/3WSoquVHnJ+NbzYmBOI+f11Bu9t+t91MhkLEXfagO4uvrkZdBcArKbNFVWzyl/Naobh0hOk
X+cxHBYP5ued9iJnWlvUsW6BjA4/fNwN9zqaqq+hmQHcjcMcdi0/VW6mOup2ZaWrr6ULiAcPtn3f
pqPXwXbh0sRTDkZMnpUoA4quzn3qBU+YXYtbO/XDvTl8K+uWmJFKCI0NZvte5+lgEEApIFjkZjN9
w1JRTlSMGnAPDBHTaTHhj51WoqP8ctt4Mv+eGDm7StGWMEZn0gJbCFfpEU8iDuSoCPs7NsCR2EGO
1KzsW9zh2wKCnVjDhMqo4wgysZcEW3E30DN1EZk/BFsuVSl3ggp3Kkp8Xn80qmnea6g4VwY8k+O7
UOc4VOMHMlH1DuIDSOYQxPMZzUI+zk0Wf7MT26Z8hqMa5s2Oe2BDUg6Cy5QG41VDHH5gUYY3bgwm
CY6gHH0KmdP8GohyeuTc1rvlKjOr+sh5DS9a5kC9Kx50njPvRzv1HyypQnuVifJjUgUui6kMHjzX
YqXdZd2TmMFksClQW/g84hDpxiKSZyD3uB33/mzW/TmYRu5HmsTTadAF9FAzBpjNHln6F8yzdrVu
jbl4EWXTP1H+isWmt2hUoPjFektpfXvrDLSVZnRBTlehcRk19xFQSR7Vb7OzHqdIX3Rs9a9FPjdy
vTSGXMaolWdUiuG3EGcE/TRzZ+QbVSBPDU5VbBscAdmmGkN0FixUw11hTHi+Q6CxTITUosRYRt19
nJZsBW2SXF8z0BHFQkiVzDhSxA9VEFbWgfhqekuaXLzaoP4eQ+3yu4HOap8sAm27XibO2bKzwYTG
XicHQ3QxCmrdbOxukOTnrOEWJyUtPoCh340qbk88r8NfUfP9dueZaLiEccYg3Y5ShjfudnpEVo1r
g7lAeA+Jk1YYKoLIqFah0vmH09QiXPVE17a4tctNCDEMhw3oCd7H/AtOguTBnzJ1p6w5OfnwTsKt
VY/YW6LKwUowx+WGjyulikKaSyVCrTaG5P+36tjBRen09ZZNaXPN2LWl4BNLvuVvU2VlDnTmOAyX
EXBiy9ycwiE1+VddWXGHxT0c5sxDTw8ns7hUJtI+nCoFFuxQjrhUogHe9m0GxzifWJBkBzl6Dxa+
803j+HotBPRu2Mrh0wThZdiqqS/eowjdzyoiBiuf+Vet88bmElYq9wkeeL84oq1u3TkzG4kqNa9O
U06XDk/T3oGQTahSFWjxVP2E0ZBvqeHgo8j35RYpjDJccYbiyxSNorx4fWdmD36qdBFuiKv25pOj
1VgSOPa9yr3aFtbpsW9fHIaNR4NQPy1BrRiPTJinIa68O+6lOAO63N4UU8FFpS/nR/iS9rHPcLcC
Oohxb6jicWQovRVjNq2dPEt3kQiLLcjIcgPtdAUFPGVFnlxLtiZ92bFs6NLLkJ3QIPiVhCH3vR/J
bZja7x77/pWbMRphYMexaa5g1yl+GWNcT1I5Lwl2Qjqh2npt8bLswKOq+9R03sO+iTejFiix42Dc
EbqIEDo5refefK0syiajOOJNnn+0ajh3mtcw6sxzltrdvLbC3NyZKvkyLT2TAHZfAn/2j2XQfLi8
Y9sptW/m3Ibg7WmmFu29N2bZQyerN7QDlKf57NM5sivN+mlIRbkqJ79bj+aMa2HMh41dFQMZ1akJ
DmTIctwdJID7QUlQ1Il3J7GnnFqhzl0WxbuZJty9LQaMfGrGoeGQK9r4YZ6c2th3Uv56jX5Hn1F3
7EScnTeCDuRjdPZ4t1nNtQxFRl/d2BHWe8OtjAXNxacJ/eLK7JhFfH6Y7AJqeh7lPIc3VAy0FFwO
xWNuTCOFB+0Pv07MU57G1lmXodwaCmVi3UBgXo5ZCe854OP37FOas4FSDXKU7qytpmqHUpV4vlLD
g6tmsNovmvTc2nAxIthh+ui2huQrkeMfGajHKtu8XONWKZ+GIooeXWpxVlj6oLjXJBUEb1MYmVzH
bZF8K6boW6JM+Wg3/vhgT+F0TluFpZ9KmSdAzJj5hXdSuOvWU89HJzPMV1dxY6Tzi8krm5iaPf6k
du5/jNOgbgGcHPoMJ+7Wsw5hOfvFb56Klr3pVvUa8l7nwBJqe+VcOWOMS0ZWBVkwKeXNBd62keCp
z4LlJ2lVu9mHk0o+nKLguxXWSq39vL/xISyY7cziAbA9GlPl+dvU0wqLpvlA5amz6ewMZpwW4qFg
hbzkDpp7d7S+ukPLtG0Z+VMZMi+7nW+/dqicOzXaucUnI4GNzr3AW2O5rXZzarO5cpfqhqbFBTZ4
4clV43yognQ6eh2PyCnX3tEoqIb7naXx73vyf3tPpiH7n0kNFFX/JRdowWvhB/64JIfmLxbFB9yc
/3JDDr1f8HmgNkKqCT8liL9Zn8Uv0NytwHcE7Yv8HNyMP27IUJ2Ft9y5TZKCwECQlf4FrQGA819v
yFC+CMQKj9t7iLIhPmt8/47AMZddN1R+SoGHLEmaZ+yTxtzObxOJ3x9lNbCdYPb312jsccyZGuVX
Icr2Pcs8xUHrK+PBin0zXiXNPDw4ootecs3X+yzTafpIOky0x1oKkOtRxfm/ho4f73orCrcRjdUv
JF3Hx75tBGvNuSxo0smC4scwzO5lkH3wkkw1rEpdsOUleGXZMzIyLgqWcceE7rYj7qRimyVC4out
QgIUVSm8HwES76+VyY6FtgE2OtPw2qXSueWR0etNPzTRb50gfhIbw12OW4dlJWBLhlshvzmwH1+n
mDAPG9bkN0MIosHUpxC6bif/ocG7ypV/FmAKoDSynmitEVeaQ5dLaRiPdZVhA/KHMr4Ohh0dPadh
nRmrwEpBNwjnAiQ2zzAwayvEAIhTSLOZPRRepLYuW6N3i6zitBZBGeyV7wpqAaDiPM0WdVDcGI5u
3YM1SMci3gPLD04uCPe9WU+N2GjoDU9lEsMboTiz8Mkpsm5dUQjSU2GE+RnXuFOHP2YLys2ycPUR
TJYlHs8BwNNRDp8nyrMttgU6j+y6pghATuF5gYnxoOZRtjLDJrjSIEP1H8U5rLH9Uh5i0F4H6k4U
UwjE7HWYwgRbO4QWn2QxdifLD8h1UFnwWIdF0cHnrYp7JAbcfEGss3vAlChCMVa1t6InYUJirwvO
gC/QyxO9BLui2A+5dnqkKmM2XdsCoP09DkN6JqeU7SzWQ+xgI/FG1oSqO3VZKZKVl0zxQ9A1v1Ep
NvcHs9My3RgBaBJSh4Wzoq6vQGpydPdRtVw7DmAOixeaWbIjTE65BTeZCTq/vOFbY4UMFWM7bOqm
cnehIViWZkKKnVWHDF4TDdX3ulNx9iJNVKnhUdOcWhcYcIGm7X1rSG/j7CcPOJlnq/jBuwvnDhWq
TXltYdlhJ7qYZIbq9Gp6BCavMfnPTWnVOBOcbsCPMsJYnJdwUsDvESm5oYf5yVETUliF/g55xBqq
Q1RZzQ7EeLmq+IauB6LKp7mjPU2VlAQaGR278GfpYMlHShcsUnsh9mNlNuVadla0y5J8BvEB0yCd
wn7VxqLcABJg0xhi7jERA6faoYQ5PBSkDy+6cSJQbq0Ji6CaDyyfeN17ul5wYTtIgFWAALlyKmki
V9azt1GqFxhVI+x1me5OdtmW2zTjAiamcLz0dAVtRqz7e+n2fbcilyjPHsu2E2a28jZblVOt0tpz
915WEaMI1aNO+GLmIH10IL5YBsdAEeQ/grZ2NpkHdaGmh+HZ6O3iCrbQX6uKbVU6udYT/UmcWgFW
K+YSJ1yZHldafFnECsc4WMN1wTfV5w/4615Cpy3WMc1XK6MmR9vFNw+L6bYE6reG2l6tMyg97or5
Mzi02sMVmnvLq12Pz2Bmk405zOEReobe2oWHjdfO7JsH5GXD8ZRvGRrcIzbwksK2kDtm7Kj+Dv3P
3MoJpMuMRehVFI7z5pcQ3BOy1auJdrgTOUL/mR1Lf25Gr5g4pBRnCtcUzkpY/caHSQ0HS4481vcm
gVHMI3H2oAfORsAZwaGGDH3oiadeRssIJybKeNpFtu7XHewMNDlKMPBYyWvZD+neb8vgjKr6Dab3
vMIrO7CtprsJ4m+3xfANE0TwojzSdcLKRIul+DUueLVtkfFF5RIWfqS0li50+yGVvAk0j8KPhNbh
Juo+UwGOIRMW6lDlmkHENrdmAGIxc/x+16qgfGMaCR6SLka6iXn73zLCL7bb44UlKn4Pjy3dzEVs
PhNsKH5Ts9O9+1bsPPlyqh6lpC90Zg+7K0gQ3A26C44ZdWY5bEWDXEdgFxy6Sdo/pY7ApJ8o8U0o
PtJCSDKmtqzuAqtRh4mGs3ulXIo7l329Ksf5KbZKLyBiYaV0goXczBnWLsrFU2ImbrYeMpVjWws4
Mov4nh1xdkjBZhIU6P2A5Gngr5Gf4o3IOlYliHn6ZBYNrTasjPCOFNGXBAtkApfXVV+5/lEUpI0h
vdhDroA8RRKohTV9h1KTI4w1+lmQzMYknvkt1oG0i1escb/gg7YvmrTHBeVxwC3omRmfN5ncXK+3
noAe2ztdZ81mHiVjkseG+rUhn/sgtAc5XdUszTiY5IEn+vQtoYLpWSQO7HTw14THR4GFznY0TUN9
d6Kx5LH7VHzi3+UfU3rL5XZmhEEamj91IiIFbfrqMAsgIHW11/MkyhdpSX+qTNUiOPWL9LSEV8tt
swhSwSJNRYtI1X7qVcmndtUuMlaczP1+RNkaJ/CkSDHU1S6yF29lsaH9pXgUyyaJSPOpj41mIxfB
7N975P9ROpCNJqyJ/9qKc/5WqW/q7404DB/Lj/x5Q3Z+cdF2fKwuLuUitsUt9Q8vjmXaVJ9griGT
HWCnWqAafwYEien9uTf2CAQSN8OpJzxud/8aKYMl9D/cikNWYAFRAtw5tuf9FAiUURcUWTx5Z3gX
ASgbz7foFiU1Pcp1r4yGpKwPOJWtEB1idXStq5lHcOuaBpsD3fGpfCrIbxjlSSkPK94WcFHrRIcg
4hPN3nRBu/my0LRDJiBB/F3ZDqUzXjs6gpKJDa7P7YAGEczKO7g9pXcZHKk+crQghDjcGZZt+Gtn
kYoK8iTzTqEfNTZCkhFo8KugidCX5O9i0xL00nusJEvj70TzyTpTJkOk/6lUFTLo5QOhvhwRKgrf
FTYMpnYeuiDX2iFrzhSBJiyU0cAMoBU1v8Xs6e30qZKhoqGYiUU8E4uMlsvKe5eLtGYsIht+W544
zLQ7kEtYaz/VuOxTmas/VbpuEexyXYIvW0Q8b5Hz8KCwLrYWkQ8u2EcxzdfAbIFlDHk5H/lHdDf0
nqDyE6FwacDZdot4OH3qiMMiKQLLRF00P4XGT82RSzj6I1dnjsRPVXJcBEqg5+VDv4iWU1JGR7ud
x71eJM1Q2fOJB+OykcbAYqwiDuxDUmTpDz4P7mP2qY4OtW3ckz0I9uT8W8IKiHkMS9VzskirehFZ
ecT66wEbLffhAMnYcQf71fhUZ71FqK2duN+EDdfl0vf947CIusWnvpv2C8DArnqKahcrOaHLnRjB
ABaf6jD4Zf3VmMsG+EJh7PHP6qMDy/eDdTWSsLIQmRe5uV+E5/pTg3YWOXrqtTdYZAAGp7PJTP/5
b/Z+zpDcGe5iEV6nZunziJZDSMPoKWtUPFYndntjUW986tizcMcWgsUKQUlcqyNwZ70FdW2ZH/8+
Uf9nJyphvX96ov5adf1HPv/1TP38oT+lOTLSfmgRgVqWBH/nbsT1CEZsOWb9kOyDtRhT/zhRRfiL
5WDVNhdQES59k3P4bycsS41wKYD6g7n7r+wdrH8Af2K+pXfGZf1A14L9M9JUeCJpAx3FpwFUTsKm
0PIfR+rf+IxX3T6VzHuD+T1bbIDNpyMwq4PwNtRDd2j9ctgL3O57dsum+fsz/GP6P/GvfN+WAuvq
f1V9+VCnVaf+8z9c+6eNiBPgLIUKxKMESAiPn580w0m5s5vbgXf0qaWv70Mu4veB9jjrOSTdfGX1
9VOKU8LZpi0lwDFqhtEMRFQYmKIfAZjeR2W5gWy3zeyX/ivAkPg6J3LEJsMX8x1UcOe122JoYNVQ
8US7okunwT2iQKBgMXodpNIxj/TGMfOqSzYW1fQ4mWpy5u0XvGjxgeIWmkvWoVvIW0Dx5rzhJsYy
GlkrBBTSW4v8l22nNnzmdE/afhuOgXigQa/HmkbbJonfEtRPQVpw1Y+Z/F7OpXmjcaQmuuAQYFhj
KmEUD/CKWbshAqp0IupXwBWkUoqCiV6QFJD0h9B2vqta+u2j2Ni3qW5PMs6sfd8L9ZGaSXsflu60
8TJ1xh5/aojBPftVSn90OAGwVX1H5obm2MkYjE0K7Y8DGg3pKh0x0/ya7Az6ephhequ+GU74bopM
rYyU0ONG50XyBs+q8VcgnsY7A83pUfeYiCC+z2o7psN0iX39RGV7cd/OfUrWFx8eNhTwc7sgNxyi
dOSPwiZRq8klm8mTmRrumxnkzW0gskZnYVA+uDA/yUQKKjDvGGuU+JLFLUIpBTH3Wsstg669k2Ex
Ps+IRhQ6iOo4eY27x1Zf7Rq/wyNptV6/VqwwliYC6zCJaClfx7YrtEnoj3j9kT0E0EcZe4+86vJM
TrjdZX5hnmJ6Sk6h5QWnxDKLeBNVZvFG44d6rhcCsBwtn6R0b7BuUam+CnDFF4yA/o/YT7ydE3Vy
i/ZKutUGSUSZPJCstO4IoSeDs9NynDBb5E3yLedjvxJ2O607PmkrzakPGA8DO96n4eyOqt9irguR
puBNETGsyOGQydVVJ6hKKVvUZW0DCU0TPtJt6Uc7QJpqxsnkeG8uv8iaPCzP0gBDnxvib7TjLMEd
M8+/2vBW7yStnJtgmnDUNQ5ifMcG450nMQ1KEWLK0R68DND1KPBm6g767Z4nMEqr7yoFl1GWvo22
SuPhyoRRvyniItYrFv3GszuppTUThBetw611Dil4dbcTr+NxIOuiVqVVJJeYGfk8JcTKhUNWdu0M
yy5sIAA+224Gcy9yPnCXjiSMirElftFUl6Uel5dPyxw7WBZRIxESZQ3S5duVBNJZxdw3hj0ztyDD
S2P4o0+LpLv389o75l37JUxG/d0HBAqYTDnH0KPykYUYO8YGVM+Vk3B8HxKWdasm8MjRl7GurE2e
tniIeSqPM/ms1v9aRX7Yb1zZkpGviccNV9Rq50ijwYjyzraamN3QJeVlrlnurMJ5GI41BZ00h3KI
kJtl9XVP661Hj2oa2/cI0eOj1w7gitglDlxJK1XcUyVEStAOErBx9VAbzOUWrd0NO4+rx3FwLhOC
OlhRi/KFi5C8pb3o6u1U2OKOyhN5MeQi1/qLcpsuGq7PFarYWD3cFnPReD0+o0QXF+V30G57B100
AY825l+aRSEOFq04pqd1UzYjU/unlOyqPP/IYroD2OUtYjPLOe9BpXNhvDWCrQ1qIsq0/SlS+5+C
ddxgl9w5i47dakEbfGmN72SDcS8sere1KN+sTjba8AySVYsuDhoVibxb1PIkHLKdPw7tkytqxPTI
8pJHy7Xt13oo05sP2MY6qFbFD6RDmmaFgTcv4Eol6mtNjQZOW6vidGgXFT9a9PxEhpLuT2sa7jqc
FJhLLOBDQOuAjLNy7xIKyRZ3gDsofjsC3sNvnO+I7QYl1dInhOoZIb9FHJr64nA277JZUJCag3WT
I64EzobpmC1OBcpSLf7Bh45zni95jkYHKopC2lWvcesTZMXukC3OB+vTBOHP9mKIUHgjECGZpwf2
HueO8p7Pt+2AjfVcMk2w9hP8JQfL36rE+8gEct4YOA0tLpN4QeVujhnDwkMoEovftfywkfv5ILq5
uJ+M5kL7IUeOW1ziOYhwctA2RvvwynONifaJ0tgEJmiPpnGy6+xCLnEYHPgBmO739OBgQhgXQwmJ
ahPXPOA+mulRlVv+QSOj8TVbDCktmfez40qnWNOBjWHFxc89LCYWAC7+hr6Cab/cS74Xi9mFT6kr
1hjJ8cA4n36YebHGKIL4yYrHaXsWwWKvcUWCj8ZS2ncgORmzs0F2D8Vubo2UqBtS/IuXdV21lYtR
x/n07Myf/p2YzqsIMsDi6+k+PT5B4o/M0sEiwH+6gMjpte/wX/IXrnC8XQSLnQxWLgUdt9n0nvIp
ciGqLd4i4bTYEMA3iTv16T5aZvD7KK8Q0buk/jovNqVuMSzh4OH9IoyOj8kgGfFVuLLk18TmZC+G
JxbtqOn+YoMKpLIuiuOMb9Fik4o/HVPcu3BPFQFZRohhdv4NgetdGZa3cWf6DBa7bHMCq2f4LNkD
g1U77qNkDYNqrLZGLcsb0JLuWmfZ/Oh4VoplYjDFxlMWu/S2sCncVeoWhyMPayJmd/AvEmxWfMUu
KYqau0GCRXgdnVRAHSsd/BFYdTcRi+QPnAnyexDKZsCaa4QnxFcoBqhg0F3KrA7ZAurOWbVjq49B
5vk1Im7vXTrg1M6qSYser62hfQZ8QHW4fbVLlJVzJFu3FFvTRhhm7aud+bPxCL+vdPY9D326yWrw
sCafgWgb1oV3GrKWJwHhjEoeIIY4EwS1CEIy3njuX3UhgqdpspxNLX2gLQ7qyjlocw7aJFyi3bVX
ZHdtMufTmqMdV3IVTC+tHcobZhv/q4wCrO+fAZQcWscHqEDjFNC3VO2lahHIqPUky5JYegH8+km/
T5fAC6VqSXmiqimEju6Dd6lMJ6WRODaPzf9l78x240aybv0q/wuwwAgGJ+DgXCRzUqYka7blG0Ke
OE/BmU//f5S7C7bc7eo6OJeNvqlGlZ2ZHCJ27L3Wt7wU/0xZDaC8rd4xtxPKIKs7O94sGQT991j3
nxzrpBA+p61/3yi7Sj7HSfRS/nis+8cf+uexTv6hCBH44WT3Z6uMObOiB0aiLYGb9MwcTjb/bJV5
f6CDNJH1+hBoLVvwLf45UBZ/II8kqMxTwv1uefsbA2XxRnEp6ZlZqxKUqbWpFMfInxWXzcRW1eSt
OJfUcF0TDIjOpqO2mSCEsVk6dGFiku2AYghjfEwmVqepnmPWcqgP9gs0j1ICIzTJ0ZoYOjrLTLag
oulxjmRjMKsJS5KNmpL99fDDlf4XJ7/1m/2Q3YDkkS+MUZnkOWnb9BF//ubgiMY81AvLegRmQMRk
lHxP8ybb/hpaBECU338gncRfPlKZiPcUZwuCFH4JWDESMF0G81wUPf5l1bkG1Bu6M84hVYpsJWR8
RnMU2qyf/ZEaYQp6hVHpiAgQ+xT+HFFdhG6Ci2oZgEtskIv3NPo6GvZemZBpAoKa3j3dyIdcim45
qLCszox3Q72LCCAbNjgEtIM3vymWAPlTmQGxKLnWhjNMdwTLeFus/PYLMY+wW9NmTXvz43CIdtoN
4ebjkhf0plCVe4HDHYFN1rV9vw/Z0q5mJ5EPWlg8BKNF9oAmi+AwK8MHv9XV4lp7CF0Dl/AGRpiJ
T79erN8c81Kut4xr5IPghLVsEpcIBvwpafNsxNBmI2fka5DD5U07VvX6WQ5jtgROReraOxp5fCN/
tq2LeRHx9Kgbm7iITQMk9kGmQBrPkoO0vF4wOhp7x52d+oNEVxefOt3y/JFtvUCUde3hDvyFfDAs
eEfvaQJPxkeAkly5hDAwlH5dNVUXuvbIux8Q8y5B6Bh8dF6vyVskevHtKBmJaJ+WxmRwaKZpfBNS
UKMK1SUJi4qZSYJtvLQB8UfhUz87/tPQa/44hyNdbJvEuY2dnr/abBsuUjIr7oKjug52K1yx+qgW
syiAK2ZWH9iJxWVJjBy8+WR3zXIPDZXbOkhbijNagRw/6XpL3PXi+E2Scf9qqzpjVCCtFuoBHeVl
GMYruHTLrQHleSJIkpcXdrLwtjgDRLdr9cxLmPuCb6kdl7QBaCj5bjU20sbAaMCZcJofgOJ3THz9
yeV8F0KaX+yesKC0s69mXJRPxuCK63Go8xvqT0TC7OTHysiVF2CzcF/KKBve15YJR1VAyTzHI/mt
wzh0HqDPkSuOUiSbT3LCELijGvSfDIdU0Vuy2QxqkMHlsYHhxeUdE8gh78xuAv/GPBMtc1D0jbUm
EykvXiwEwMqQn8di4t4lFkjlb3MKwOyZfyzIiZnG6S4pTPEAjZ4AsSriGWllKfsgrnzxgPeC28MI
EeynwQEOAwaigmK3uBVC6UHycgFj4aWEPoHhqSX2oP3QIiS8YxzCi0ChwQVOZL06RnOzOttyAZYR
Tq0+RkNaZXtMvxOyGrs5ErkCS88iy4Ciq+r5FGcivnUjeNv83TSlXBfXt0iG7MEHncs4k/ohWxbD
eDJ6OiuXHT1bfTMzaA850losvwvjS/8x4SCU3UGt1cepMHRD5AC8/mVQLBDLXHAtNcFvCWy2MYEs
4EdciNokKzGEgzvtFatKfKobV1rB64OcTQY3rjJ83mMHCAQZj1rxt0yjxRqKBEU+kLoJG4J5Tux8
mHKvl+/SEIBf4EXitfIexXUMzphZcV7wmUYWpdMRt7BOP2qhx6je2H3UfbGQm2TvNSuEiANU1rZ+
V8ECYho7RQYSIzePDLodQPzhePA4ndBhcs+7XIvrtFus6b3Xh0321XZLaGUbZLhYfApzkPJdwf6z
NBvZp5FzEZbSIyKY47Fp4r5DR8lpDWoMnajI/JhMCz5XAjeuS8v0P9hDHwbVIu7dIZrWGI+qf5yr
2cC4BVqVBwPkWQ9Cysqh5FhhyDy3SIYRFTWoyW3MkP+ICtOBm6zSxkjeR7Hq273CtYrRsarnENkq
7aK69syn1q4BERfmRwOAJJJzwBYMR4mEp4vhHUUmo095G7pfpwj8EnKP8l2XO5c97b95RzLPdOtU
bvTRtoZyV7BJbSuIyXdeE5YfhYqLvSzNKAxcLLHoeF1940dzFrg16vIN6R/5VVJH+aNMW0RKZtvt
0brApR0malZNii3OqPrdkC/Fpa2GfrfqLm9Z1uuPKVmy94PKb0bXnNKDRuy7b2a4LiYREwcie5L7
qHXyx7FQbbTXJIrRZ6EqwN24nHKOunvPUoyDmrGErejimU4Gq3pg06k/lHZRx9t0aUsmI2b1PnaI
oxFsPT4Rgjb6aQeqGwm9kwXgcUDFioTtG9ZHDfIDOYRc0mg/5lJe21Hrqm1s2uUMKohyYNvSnMD6
VVRQ+RoSJcFb4EqIJ7mPbHGbhlV9MKe432p+44c00/XILjU4FyWIqWE3F25/3QDbu6ff6BwMtPB7
2/Ad4mGMxdvPYECujbhrzizYMzzycr4YDeFfEOYy7uZW66CTqg+afk6Pcdk6D0MyLF9MM0/P9O1B
bQNzz78LPv9tM/yXYk6Rb8f/OL75tP7fxoE1VWFxLCB2aurwuWYlAR3miOOLVpr2tqk5VOeQt/z4
+7rozWyAQoxJMPADyRhXuswpfi7EVLgQKDPa/olWXv1MT4eFoe4kNcbvP+cNoOP1cxyEl5TLEqLD
2wS/Ia6cvsW1e1LZWmGgcWbNhqzybE8hC8bf/zDXNAWXUyDqfBtILniHDSJ5aM+D1N9VVawu6JOA
CEwgiv3+o34tZD1iALlunmWiIX0LHmki362NyXROljOL63IV79h4GoPW66pz61beXzwl/+LzmJhI
Ao99k7iKdXD1I+hEEKhG/6iwgWLG4dP3LaiMmWQHgEKpRmjFcXl//xvfIDK4d/w4z/TYVICF/1Ks
z9hOOlSLEJ9ID0NvaZgUPyyo7MDlJNkDlcOfCoxi4J9NI2X7+P0X+PUh9dYpke+ZNDikbb750eAP
cEjnmXPq+0Qfx9GwaLaO1fn/4VNcAeqYrgbq/zezqBxGTQkq3zlBxNbHOSFa0PXm8S8u5r/6LRwo
iR9Z09ygjvx8A53Okg3pts7JbyDiO4lLIw8Hw99/TGCtEJCDxsPjuPnmimVN0SR1UtknGZIrhBSA
h2KYQU7u5rAT1109DctfHOl+Xb9Y01lN+FlonPnYn39YmQzhPOaOOqGIdD6I3otOizlQivQ5jaDS
mwE/Oe3CI/L72/bryoJ50beE4NfiYnz7U33mIuZS2/KU9bzdIa3yc+cM3nZJHe8vsg3/xU/k4XAd
DnHIxZ23i6XLJIKPKuRp0nER0Miuzkvb1c8YyVix1xPctD41f//3fdfjmLaDREb+fF0Hk9lYzFz3
lDuNPpaFIoXU9OIDB52/fNPX1sSbc7lPdwJdkHqdV//ypsWepveLS4VBDemnqShs4Fiumd/Vw6Jp
Iubot8OZMnkaqetGaq32emgG8tGU0SoOF5X9kkey/SJQ9VF1LmUe33iZU+d/cVn+1Tel9YGexpKk
db7FSpWJPSYzM2JkrRYflMCdfU4ng/1ySBWPWupT1v/+TrwdpLMQ+iY2AXT8PvRyUkJ/vhURXFUZ
ssedSEKn1gVrwPmhm6YODSyMjSCuw/V5TxNx3fR58zwM9iK2oKinu6aVTX5oon5p9lRJRH0iTY7/
9luPLsumG8TLwCr5dtBvNoivB4+3vlg8im7TTj+KyLBObb6yXcbG/Ks2zi/vHtbh9W2glcMjinDs
5wvSJO1a9M/LaVChemnNdHXENiWP6QSI7++WEKtPmS6XSYOGpebts+kt0jcjgnpOUzRNN2mZ+ZfQ
Eznl2GbNKen39/qXZXr9MEwfwrTWHc9+89YVmSHAJ5rzyQltDpb4uHiyeBE5Jf7+g1Yl3s+vnMNy
uRYPNj/OoS/28zXMEcIywHZHKggdtzcmZzi8XV7bZY+Aipf2XKcDnRAVKe8yHmPMyXntWhp47roN
kjF0F9OVzjcG4VJWAAWxfl5crY+m4dDKousF8jVfux8jdt6FiWI033Rl5WNl/f0v+fVhQK6CZEWy
ryHoe1sKJeXsgWFv2xPSOG87wqI4F2MMb9ec/3bVhaeYZ0AR7kVL75cMgS4yZTdMJAJqcpwvkHjz
+5uq8XeGnKqzKqe/7B+uu9cPDUvFtuZ6klff9YRt/nKXyE+xBFhNdXKaSX1FzzOc0Bj6T68NEcdt
6eo0S24/VtMk/2KlAzT19sN5vdAI4SxYQxjYA35+RFQedokagf4KcM/FsoVs7BDkgzKwR32M5dn7
5AjwpVuYhqKFv1LxBlo6So64MIkxZXA/35l9QRdxAe6x0IRc86EwBfLPC0jmC104LZRL/v4bF4I2
aQHVmNhH34gyhtkZPo5bm5CiJ2Km2e6Q4CwHSGOiPhGNXLcb6bTTjT1OtMbaMKPvl9E4gnbTEJy7
9VBDM7E3DZKzTZEVtyPdhmuIlAbhNIlzU80ChHKF729DFxtYpek20oTgkoKvx5bT+5sYmcxllymS
Dl2wReO2mpuFA/SSnHBDC9QDuQ1OqBdMd0v8rYnd0fsmOLJ6sZYUFxPAViwcQY8hXXwZtZfRFDdS
3hd/qtdmKGib+Ib4BP7ZNZqlunAqWpQH7OJhfHSGjFNR2Sz826Vx/1F8DllI58XP17qmgff6HJe5
PX+jW57ANhCR5uA+a8hPa5DXdFdPSxHfWEWVV5dZ1AzdbWu13BCMl7zdlSjq7K5aTPYL3Xei2QvT
gb9rSu+SWMcqu3Nr0X5BWsGvGK3UXr5iAOjVlW7E2ooac27zZCb8QX66/WKPfN17nDTK32UyVZcD
V3Ogo9HTm0sy8t72Tg2MnWihmc5Vt8Q0wr1idsC+WyF/Y09Ygfi0jMhrMEb0xv1UJXx0k+HZ3/pm
qWjhxLnVMhEeB7u7E4kRo1DicYlvOK9iexGzO9aBYSTqYhh06xKG1a2oBVIjkPdKlnAbn359Kglt
cPDajol7qYZQYDabDJI8ugkjz3Wlc3paxBDBJZtyzrDEXfh0GaPenPSDKG2dHzDd8oCVsedAh0s0
e8NrHUDPnqdviRxaDbFDiu9JOK41n/FCTR7M/rmavvndEt54yzBh1VhbcHbe82WseBIPKpX2SxLG
yHHbvh3r4/fXyiGQmSeUd2Z0rdR7Ke2E1tvILPZBTCJOjnR76c3LTrGMa8fmKWo8h5NZnNtcV9mu
PXOEVf2nOcFSvZ8S+vDfRzPCUy9EZ6yFRKSo7ZgxqpdCpGsnVtOe39Qpx59JmHTgX7c/1+lpMsb0
rtxLIlVwnmVmQvRV5WUm+hA/4jUtaoNJQz4rLizqGIVegQyR5BZzDl9EmPRO9nUu27tyEc30sZ9c
yxho9NhZdudhz8cdM+XiwUnTUgW9DpP5q0fsgt6lXiPV7SxqusDxTG1s8f6NbsF+zBgAd1hMu4Jn
BSpamPEGd5b7nsI8wyOBZaGqrU2eDDXc2DBcCnrzBsq8E5l9dOvn3BrFng7a4tGSSFV4ImprJQTQ
IUe0YW+WfkCS97p9/ddw+xeGW0mPhOrm389Jr7+O/3P1dUo+/5Q59I8/9o9JKWXSiuVka0LL71DF
UBr/aSqA/GkzCeXl/K6P/XNSCoEG8St4JmSgSK6tH6y3lvjDQhzrMOJkSCipMP+OBNZ+U84BueHj
US8w/RNMYNXbQpWsRlbvMr3Usk/mF1UpTAGlcjuFlNonpBzthB7T+ZjQcSuMi0rGta0RfbrlkZ3Q
PDB2A3FgRcQMGGZtB1M6D8t5wnr+tdG5S+Cx6+ilOZZdxNbMaCIfZ3VvUJB7uMSHXkri93K3xE9m
zhGNpB3TgjT235mJ0bm3Q9UPwgIv0+l6vrcQeXaBwwzGfOZVyJN5szA5YT1BKArgOgGIF0yeC99t
II2P3ni04MuKL2FUNbV3HwNqrkaMr/R1CKgvVEcTPS3ron1oPTJLd16KCd98j+CtW/pDWQ+eLILW
LErznFBiwAA0m8/YJPXeber5xpZ5ybxqHlP+qDMby8caw29y9d8X8D8TKvBm/O4FvErK8isQ5pef
lQqvf+qfSgX/D/o8nNzRI2Ck+fH989fIr5UK5b2KEWge/vn+Kf8PC5+8zVBcrr0TCFB/KhWsP/Cy
WLZPW2VVjkOb+jtKBSHXGvWHAtqEXYvK26WJyBfkhX7zBlpx5hed4gEDjl7FDYHOyiHpUJTQoDsx
1TtYtl2FDm+oAd8bLFo7p+6srxPOdTSjS1Iy6J3bqwngrF8RY5Qu76cFp+aT8DnebMdWfIo8GT0W
U+8GSeTY7weluisQ4mS0AO0N90mFixxJhOFeRSP/MhicySfxAx/uUQPJO7vpBH9mAsOnO+sTeRrh
fGYcDPdfObIDrYJF49HKwt69bJdmAcqUOyPCOVVY/Zf0VT0hW4ytDnwVP633xCTBsUSWu7W0SW6i
a/XPZAaMDHvhvIH2txJ7LcYLt95n3Nv7CDEn8HBZVqCm8jB5FDH4T8JuyoUIzZT5Bktw+8XVVXNP
lA3hRQieD3JKvxALS+4Q4D5e4yZBWM5c7ZDK5GEm6+nGAToKQ8efrStIoWGxJh8lx660oAVrbGC7
ThgvU6bIFTLTYrygXKNSK31r19B7m+BMofhiUtDYMD2N9g5ptH01+AyEBTQ7cdEjzKXttvjh01J4
7j1RBuGD7mbpXbCSWWsiT23nZ0CJlEYuuJQPw6jjnWFJN8gc1+Ua1MOmIST35KDoOnc1fkqMBcD0
OVqEiDPmeTx3fYdZ2IjqmHBvZ7lrykixNIcR49FMYLDpMBVtZDcSMzQupL16M6GHCgvN3pvD8EgK
iPxQLxb8mKU1lgc/d3Gmd9HoJnBFTS9/SoBdlri+2azMXU+ROxm7sSPCoT0wnASeexFHNqLSIiVJ
TbxELRxA7hwkLNsmfahoVSCbWsHaCkeE5iEJrmChLhge3Xlx6Ox89BYwhta1OVnz0BXyvCB2QO1T
9KOrzheyw5DhyXGXL+EQgGCuAWi5D9lkbwtbXkS9vrJnL90siErdhByjZsElR36SmgpS5LNyX7L/
PALLvZ3weWw0H7OPQGjCn56fhTkue2Z4IUSB+Z5xVgsuOI53i9Okl01hIE2z8a/jOpIndsVuk3Ge
3LUGGuSCYJaTope7H70KFko+Lxdmw6spnVw++rP8WHaeChoAFZs07oxAdemwr0q3w6JqoZDlWPRJ
U86fwNxG54bRIIjXwtyx4R2YXwetqvu9WhCxMuHfJoUBp7cxUO3XAuU6WTVf7aX54E7IHnzGfxun
MRforjrzAlN549bv5+iytKcS7v9cH5p0ue8S5H542wQQWhuBIGl7N3z79JzaM1pjwqbqCxRW/VeY
0/PWiwGgubxsR/SM28ylQi2jpTtWTXNRjvZ9Y+V3mZdcgkDiYNiDq5bLQ+JAfjRbpI8I+Fs/uaBT
INHPzrso5epHThx4g3psm+bgzdNVKg2843Y/7XWdd7shXFqiNNWTgxl/M8Kq2ooi/5orU29kOTpw
B2Jc0gaG6EYIYLFOu2nQdUxz4l3Br2JXL0A2mJ4PrcijHDfha+wKIh9QJwwjz1bdipL74Rw4eLSB
Efv90dP5Z4x36HSk6Z8clstTrxlZw6xLr2O/S4/E/sVb3gpxG8XNLZ5qohn5UUtVXk9wgF/ydTXL
+pDsAw9F7bkmeOIukY1zqmoMRtwwzhRT7T+7TfzBNFrOE3L6hm1BHCNsKCQTNvkGJMsc2CgHTv2M
s6FlWb8FNUL86eL4FwQM3YWOvl1roD3LhHeuMCjBFMic7j3rSr+VgxsOm9rq0utU9gNIhaw7kCxi
782q6Rkp2/GdNU0+MFYTeZHRbVVaPLeRJEzE798hHN+XONU3ZMTCiyrbu9YBNUyOItmAZrpPrQwE
kVGpF6hq15kVszsAVpky4R+StHvIy8zZy2IJ78dsvKqNRgdgY9NHdGWPduQzIDOGl3bxPziRvJC9
7fAc9/W+yIEHxHLct6O+gBV7wC8achUbBTYsag6jpz+XmKJ2tl4IY+3kQx26GQ9wxiixgCBytiFb
X8fCuuv9+jJv4yfIvxBEckyBkLg3rLQ7FOoflU+Sj6Uwq6xraW14N15rHYjEmO4mbl2xqYeoCVhG
vY9ZGIkPue05BKy4vGqGomUEBc+diRRuYJl6stvbQyMBH6ceTkVAugFc1zjI5twDIdgvF3HVHbs6
PQ1JmB263EwQyBs1WgFjz2aWB0vouxtvVKszVPXqs8KdwIJdGd71vJjqNi4gidO3bK7yPoGSPQ7V
rk7t+FM9OWicZU/2NKL1cswfhcJNGlZX/rCwsaa+v5O6ux8YRDSJW3wepvLoe/MHJPj5buD3oNyp
skDZbnIeZusCtZfYqzj0JBgUe7mebEVekU0+9hZVvjjbiQ0tzCDwr+0j6zms+vqO9m1GvhnqiHqH
l6kERGuVNxBtYBpUmryPjn2tTkaAzBXYCCEAgxBi1F/KqAyRWUm6B72ZbAhJeoyNcd2eRxDoQNwM
z74eTVc+oZYq35lRTXa0mnMF75Lg+/6OBFDvwm+z5TQN1qPCvPSJ0CwjOoYF4qS97Y7QfKxcjNBF
VDUPR/ZZuRs6/zMg8BsRuwnEu7G7a+3yZiwNmECZcVvMcf8um5L3LXy5fT+RqA3I9r3XqvwBHuRJ
GqjPmBy8Itaajyyv6jhC+ifUTOgdQkQNQsQA71wN8cHJnWTjeXUWFECIg6QdnoHJtrvSJLwoQi74
RFIq1J6h9b45vR1te3Q0Gzu28hegmPO9Oxocl3qi/DK7DgqvcJ9cFzQJSeTYC9w4fSij0kTQxPTC
d/NiY1kTUn8MuOOeGwZfcbIyoNIJC7LP14toIeyK9Euts0+zabh3vl8O78Ge7UykMNdw/+3tPLBl
g0wX5DkmWmFxqjWCdFPn53ZZqmMKFpcaoYyuhMyPXRZm0NbceseEkdTwAgcVy23c3xqN5R0X12ne
G4t/rLp5ehhaIsMErP8k8JcsuSy77kuTeZ9ZnXOMa46/pYnSPyapwOtt+UCK9by1UVnuQoQyVynd
LfBlFiB8e43vNKpUInWykMNJu7lMsT5s8q6dL3Gw+8exIrfPjZvPeVSIoJ/yRNzU9SDuWSBbFJvY
REjg68Y4h5ofIWwqVMbm1RrlM65P6xw5s73PqQWfzFFbc1B5uYeqSM0WbCNLfKKj6XzC5xNvmoXg
I1xsJDMwt9rReM720mexXBhxUwAPEFIWA7ywuS0tnBAcVFZvQql7MFNoZQoqD8LXkiHChRYKBgNn
jUhpnxVDdA/ih2byFYVWAAXrCUbnhSPHL8yRnQNmmE90MZtNwdB61xPohEIMUs8y2T7+cvPAnTuR
Ht9tfNpJ27zCVTmp/uPQEZchlzWDqQ6trZ1X4UbD7wiwmxxjVYKDDOsOo5fIjxZqn02s0+FEANAu
1NZ1GqcWWj3yG/Pa8UijLNDyYukKMtdH64lNbWj0ncbUdzDFJ9z0FE2IknZpET7S+iWCYs1YMhQ+
i7iu8X3pjTekIQqKudwBIzhiLENZqbG0MN0WQWWUdZCoYYvIr2FJIUgOFTNA9Aam4JLFH0dYJw5F
/t70uMyFXz9OFem3rkl8n50U55G0iW0qPJSsE+UhAlOVEyResy/m1UUFR8hH4XVwIutzXvaPSNvs
d4az3HYFZxWJC34/IUYOdE1igCK3wqL9cWXoadhj7JBPTL5bbDNF8Th1ZH4yUGC7mzGbpAK4AWbV
II1RNWxkWtHeLpbHoqmRJSKWDJIqTL5kGrre5C63CwpqPGoOPihyNx0SGB9dkV82ca+utfKJwm3K
bxTALfabdifShbQ+A6vkpAb0xm28X/K+eNQqTba56glXVMTvKSIQKLzJnpuNNL8CuAP+ZMyKvW/a
zbXjhZ/MFqain03OIR6z6ZZYC2Pvt44I5tyl8hE1jZg6vS6nub+WJAQWVTMGS6vXxqU5X8vUP+G/
J7TKAUzoDgMqGN8dL5FefKk4c+TCeJbe8hLVpF2Itr/kqDtzMTLkbctF6GXDDmnoIQdx5kFPE2RO
XYo2rY9Npm+axDqXU8wSGTcEUsFJ3dc1R1wUrdbB6qBWVragZZyeITCziabmycy8R9uNLWKOl5fJ
7T+HffSpqmBiepV123dXbhU+VoB34EOV0UfDkANy9vwCKjq2Isu9hGb2waurrfb96pCxQW5k5NXX
YYjF0yhNcYmZ7jYdqdCMNjXXHDZYo5kXmddZWI2UaMYNoRcDSJ1iWtgWUgIgSU1leUB1G+9nz2sv
NE/wx1nD5s8g2Vsh9snYkq3ejMTMDZvYLp7zKi2qXZKI4pptSyFbraycIq/S7lbGurwd0TYfB2Mi
5jJ1skOaGBFALanNOKgylBdyFGhlmUBw0Kmbx7EnEhXL2HBBZZ3haovLg/JLta/nJTqPZu/sddk/
zHrB1lD573yvT2/KxBDf7KTtz0ucOKfa8vRR5nN26qtw3tuj0g+qnKsteC0Cu830CpcXh/zIxJAc
ERnSVtGlRds86GmAXjG3UbuG+MGDVRFmlg6cmAZXGfuO0eJWw60NLUJZh9JS2wjxLqhmhuaA1GCK
4GhjxgxoV/Vo/OuUUIA4D985aPWPbj5/8gpmYYV0Uc7nXDEK26uyJwVCp/OFrQe0w+NwjQaW0qKN
UYNnPgBtAlAbz0V8XRCwYNR2SSmkF8CD/PWtTy4A707kTJR8nPz3SqZrLrIMGGSme9qN+QW14wUA
UOwSRGvvV5L4jhV95tbb5S7PkkMaQ9ecDe+uTw114DhM18Wa0ueB6EKqaZz1V2zX7EQjJ4brufXP
ZVt6+KBTtZUhqYdkDwQGc6cVn9ecXZIrN+CskmObqZWLQsQfcl7z3GVNd2or61uz9FczWkiwLrjS
l+RasLrv1nDpm1RzG6vMQf+R0frM8zEgR0GQ2Jx0hJt5xnmEkpJIFMZZVVxFjvsE7KDFIyyaYALS
vGmnaV8K8xCN9Dzgg3CeseN532eM9QzU06iPu69LVSPn7cgmJLldr/lLkYUwH340Q8UyKAziyEdw
AgyLaNlYbYDAn1XZNsNjXOWYMrLapnCZTyNvaoCHF+Fc37FG2kJvKQI/DW76ibzHC081NxP2h4uk
nckjapozS/RTHQ7lXvXTjuMWTzKjtqAbWuJ/BVzjRfTyAGabVsrCxsvgBeuEuJtTAw8erd3ByYKm
EaXPYWcp3zeKyOjNOI7eXjLoYe28k3M084uGbpc5I6cvbwwizZGwM0xcoAQa0hUgvTohE8RjiER6
yKeyq/zbNDK4kZ59wH5MFOBkLY+eUDd477vtVAsJfNYEsWPj8dQaYh7FsrF1cpekrdBNHwpyPDzR
XLeLPGee82IJyWjqpRPFgQzbb3qYa466ybwrxZIGbeFvm7QMBPnV26UZvtUdQcK4ST/GDXnfzTp/
a2sjyGRV0Vjx6JcsKcmSZUk/ALMepUsafkyr9EbHLNBB22tnQmuv3Hcw2OTJoK6v0bbnmG4GDuZD
M2v+I3ZyXCcFIuwaAnk7lXobdy7iGueMbfqsTTsAbscAdQJ2uaeTgwwu7+1NtggXjqCYm/4SWYc+
qFbmEOQcpS+SvGEKyaoGha8V2i4oj5sYYT1VefdgKKdo9wW8inmvjWzUgcWcuzo7nBNIm2+YaBBb
4otGbkqukQ2OWZOMMpuXPT60T202uVl3GQJDo2vxXfPx/3todvhaXb8UX9v/s/7FnykuWOfi7v/+
/H/JbfvH525fupef/s/utY9+23/V893Xts/5o9911et/+Z/+y//5+h9146GN4OX73Tjsk35ps5+b
8d//0D+a8b79hwXzRf3oDfxzGKYYhqFNZrD1vav+p2twHaAhNfIc91V696Nr0Pw7vXf6PG9a756y
TaQ5FoO0VZi5Ttl+1AznVm+YMwCKS6tYfMBDC2TBlUdkwT2fy0scPGquC7qUvH8kiTMbx+c6Pthr
zk67Ju7khUf4TsnXv9JrIo/UZPNMrzE93ZrYI1/De6SlOewvSf9Brdk+2ltjfoY18cfvvORarilA
ZB0TCIR8RO5qFIIBnQ7ruluTg5jKN3tzAAGSZWZ5060JQ/5r2BCeteyJzu54WpXw/WZChvzBbEZc
XGZsIL5gTH2Xx15xp2X35KyZRhBgSTcS5Bw5jb3cmWv20WrL2BPAQKBQ2AEJG63ulNX+QvkAT29Y
yXrqFbIHhTF/6GmUvLgrgw/+Cc5rCKvTTdPU7Q2Dvvg92Mx+DsyV4WdF0Pz82MWD8kr4m5x0N5gK
7J9hltOljmABekABi1c8oECFz1F9QLdjrvxAyEPA/EAKZrA4OMkD8UC5BXGwSUpyBGEXtB9xD4Ik
bLiHj/nKKfRGOBnGyi7UBUOiTbwSDfOVbYgqgNMYAffJjVzZhwYQRDZ6CArplNHAh5DYot89mmMF
aDEu+8tyJSnGr1DFbuUrzhAH9hmqlaCjr/TO44RynFcio9uY46VaKY0g4awXBojVifN2d08UCDhH
BHPZrpQ1TR0d0/YHiNGTxgEDshGuscXNUN4anWnddysrkmFU/m2WLfzIlSTprExJkDzGtZW4GDwI
hQKlCHoSmqR/g066+GABb92LlVFZdtAqx5VbCRTVYIagJ8Le2vYd2ANUPSvp0n+FXqavAEx/ZWHS
fwaL2WhBv894xWVOKzlTrQzN8hWn6axkzXllbEKbp8phcMvJTL2QWeKdX2X9zNHqa6WJ3u1XYqch
YXfGK8UTNg1Az2Fle9Yr5TOP4H2aK/kzXRmgZo0kKVm5oJmdQqiAWW58pkwHHBq+QkSJNqAnyEi4
PxNj4TLOhzearORR/GXpdhVGfKBCNt/rlVAK29HcxQpqaeLWAEyruhlutREtz01eS3tj5PV0ru0k
evBVZr/zwKJor44Ow+AS6odz6E4OsdxltvW/7J3Hkt1ImqVfZWz2SIMDDrWYDS6uDC0pNjCSkYQW
7tB4+v4QzMzOZLVlVZn1ZsxqwxJkkFcAjl+c850esui48igjeMUDDq82cjHmPdAAMGkg99QGxF7f
jc/0HhDbGK6cHYKRy5BhNLV6TOAJCFgdV68cI+39UpfrqU6UuSd5xNlnRmvegJKppyMQaKKNyJ/b
a/ZZdwAUkjudSitylWt/LrMyQPpFs/mhi1MPwK8/LE+kOdnJDnqxsV9zkZ4cN64uw0oIE/RPb4p3
o6Gc8VC3i4mfDXk4E5q6qG6JW0hePcEenGdrE7c7qVTMSZK1K9Dm5q0EyOWHg1vNN/bqVQtfjZMV
WBNH4zUZuy7Y51gEYgqJhBCbTOSkg+W1sg6QLlempn47P1ilKT5oqPaQlGlGWkU4fUN86A0SBH/O
+OKSasCqpMc2qTZ0zOKSmjmbQ2c+xdRxi/uSeFXbP/ZbICcLBtT69WVtLbZSu95npt9GcrSK6Unn
c+J/k0kRpzX7w9KcnJcK7Yvy9n5Lw30wQPfmb4vXtqI4sgbQmgcXD7f/7Sc8ZnrddM33/q/P9Pfn
9H8/8P9/qgNs00bh+nd1wPjl7a9VwI8f+V0SI3jUI2mx0WQjUJd/lsRsQunfaQEgN01sXx4ANAcx
64bj/B0D5/BbjutzQUoLfhslwe91z/2P1frfRd3+4wre3UQ2rsUCHtU2ruqf5OtpL+ex1q1948Wd
97pM0jkvtmAR5qylSYR9pRRlenNxxYbIaYRiZLoyyUWvWR4Hq1PXTmwO1kdM3sVtQ6pneqWYSrPz
bEmqYK4pF0Ix5fixLyod9cnCedLiFdgFo8/jsCUiKCIjvB6PA1E3j1DLmk/1GI93KzLLGWpxPQ3U
ydpjJx7r6ZAxrTx5OqeYhtYxhB5M2aOLYpPo75QH2i5JkL5FxmLj2l0Wzz2ksz8lp0CKdYjw6wK1
G8puCWnmizfYH+ouS5yxotmp5rs4bjp6J1buJoSjaik2A3bhnZtFS2BxglyRI/cqv2tvzs8Lhpbl
XqWOWs5Ym5nyV9UyAwLhBSI5jlfiO7iRK/vBYrDyEMg8eVxhV96BZUe4R1McId72k10M1OaYT9o7
VUFZq10umxXIPM+te6qboo4MqVlM3tiF9dK3be+tpATEZtOrUyycbDhWscUI5+hz3CUHT+N+ASCS
V7o2dwXkklsbD2ktdj0n2ln+yCFvky2UPMc5UIOcyfzSKDls21LiQB0LhLcaVRDLPCeLx/m2INgn
wJtbZjoI24Zx5oFjz4deB4zCTdiKpXl8F4vFgFbXiG7aOR22Jj7MYfT6a4zXI8knyoT3cjK7ScRX
lmaOESnZjduF462ndUbCejBmUEHMEdypHC99PwyteSuWKu9tZAldN04cuMVkIe34mMRkW62fOFyX
Wr/1k+oruiQ0VGX88J8D719qfPiKxd8eeI3u0/+z+6KbMqt/Ovjef/S3g89zfkFP5HqM9xzseltq
xu9aQF+i6tvkSSbqHrZGWxr3b+cgud48HAWGNZ8+gh/jp34/B+1f+KMwVRApOSbMFfvfOQc98yej
Aq0wNka6IaRQPsJF7yc5vUdSG1lNlMeISTHwkFKUohPuEkS61qip5fqxNRukMF7KsoFhiDzXFlmY
O3ftMDVbEw3+gYy7qtg3TpMoyuxmW8C1ECjM0Ezt7q3KHP+ankue2wa/XeOU8txLBoTghmFrsFSw
NwAtUuIp52ZELjhPiJwC/xrkB6di57efWnNFZsv2HVP+VAv/WqSW/EKLL26rYJNHNHXiuuHQcOAc
rRKE1L4rjO1H3hXcBEYt95bqg9eB6oghRrvZNlGZzI8Ju5PXKhPzo2ZcdY6LTaxvt7OHrtqqi+bS
ADXwmR953VvnmxBN6go98jumRUAAA0kggYMsbI4GdAABb6NFiYGK20ownghbPG9yzC/epvJuGmM4
2WNqv6yTP9/XNuYE4Iz4DxhriNvE2kgzrQeU4wf2AfYFjgIvyBHd0J51b7nO+AR+oAy6ElpEvDE+
Zlvzx+SMB69qHOfLkvBzoPJ5AY6YeLUTq6x7kwS/5zxOCTIabJeanscH71puhhm/sPEy5CbvPSgd
xN/DZNq3rmSbUmOKvrULgq59FOmMVTM2c3E2nkEOEq3Jmjn+zQbL4BT7cgXLwY24rvmEf3yhcJ6w
OyQZFhFr2L7hcQEPw1fadR+J4AAuMbUxppEZdX4VmR1z1AejsngLDYM6pN5jyq9+R2jBDlE6H/mE
dZ2p+bs2Hm2p4ew8A6DLkZMQvHJbVCkdgtsh8C6r1WB9MK3f03gDWJhjHbwu5fTYr51zWOqUjTri
MrRaVpc/eBz2MmTtZCDcqKznWnIBso7Yrlpi6GgGATQeFlIsknCNLX71SBLIeCVcRHR0QG/eITFe
P3I1WJoctTCwe4g472QYLFaDvAEcsBnLydF7TAwLWXg8orANcQj0b7jSMVaYG6YmnRQ3ISG0714F
9IT0YMmmps3bernUzHSzXUGuCTnJXKJuCLMZlg8BrvKErM0+G/mIp2PBIDEfsnXA3VIREML6njU8
2oGKKyYWAz6KWfJP1qvBdzdu18lCVfFp2L4i32ZeWjlD+4mANP6yXpnZEVM7gAuJt3MZYSa2UrSf
GEvHr++XcGYARVmKrrlqtpudDqn9FG9Qn4kF7LB7d1y9e9aq1aJUSOnSD5tT/hUFNB/kpoW3dy1R
GjoaPLgkZe1uV8B2Swxlmx1Z7fHhsbPny978Tkh01Q+Pl3Ja5PIusQDPkozzVwOTB4KpLkd+n6uk
Iijc4+Z04YnvV0iZbKAcgjUAtfB2TJwZP/g622iB+8E0ucAMGxZTV6BPYBEqxfNo9bxrfClWiP/P
hsHQBNdTUwbXq2K3GfbvhvMGzQ+LaQP76G7wwOLd5+/eH0N3C+cpRJzIxLZ2wg9BIlyZB9cO9KrI
nlLKz7kpeL/2zKjksHbLkO4RxXCHWbriBa02J1ZlNVP6uHRze5Pk2HyzRWVHQHdYZAKOZ78uwLIA
FuXvYVoqz0Qqs3vpoZ+YZiyee6cd+ATRsD22XOioCglV+FSYsToFokuOMPtg9WA6uHURbsdksud6
feowusnTPHBE2kT9Xc9FwRVlBIQwR3DzxHNsMg2/JI2HENKuK6A/NOzsQ0xSgQZpYdNA5qhPZbaZ
IzOs2HuBd9bexb7kAse+xdeqO3BNJsgA9li1EM8wJwDgOMu0RIVGZbLNI7heRNdDMtiACRNKCjes
XCVusw2LU1WC15NX7ZaYHGxXDgvVZrnIXPPXW0ncvSVFgwk8dbi6A/4JwPLBKytmkV+hudOnQWyz
t/drXlqSHzJ73jML1e36HzxX3A7ZiNUNDAvv09weI+MkVP8wKlTnB1KAON9010OiTe3tegwWPCyt
8kEF2Zvh+8eRlncig7TqTVxKTuzr4Zz7HcHNVJsT/GZhiHvpcneVZRHku2Hi47VB3rzfcdXoy1do
1bMAMOro9PB+skJ2wLY0pb56FdAJ69cpAZrywXmHPcGC5YWKEa+tTHvnC8xgevtBVQ8iHSzoN/Vb
nc7BWbft9jBQ5vZwjhNO4KBcsTavDgcZ0wLuYL/xW0FYa1qL9M5a0uXE8WNXUyQSFhNpCAa7EUCx
1uCqqjuCGC0vnmE2dVlQPqw5gyAzKz1/x1Y+eeVRijuvdyq+oppoKrQvM2ct9ySbBI4YMJETCNyd
rbT71tTVa5MIfaFBGswpXPxppg6x9bMl/XMTbA8idGvlM7OuFnnT4N8zzDFj7t3RPmBBQ+UnRH/r
mMCnGKwnW2Rs+pKh5C3BzMafFelDhtUoqvaAUIXe25lezj1AoKSojOnU98u5S4cW9Vugq3gjhjW7
IOg/1MwJ27ZTB8P1gvtWjmFeIdmjyTU/LG4JhxtwUsXwSAgyyn2bSAFbAjJdbVrIqCUEKYIJviJU
7HpU2a6S+a5trOokwDITGyRbxHiysA9FbY3sSbL1YA4stRzU2qhxvGkZkUi2bOYWlyX+KeCy1LuE
BQ3BkV4aXBEMsd75c+9dujzgMZfNzHKhn6KEncSLFGNzY5hufZethX/xrJirVwDPclO/2ZP71BKn
2c74yAtvuEIHwSwLVp0ddoYzfyllk78sXvWC80qV1yVQnQdVIL00+m7yiePSwcEf7ZFkHB18Tf2+
ZJwGgXXlItsrlGgskxeNyixnFjuqMVrmHtESsyX0ypK5L71xfuPrNF9u+LzcNzxg9WEdmHkvZWYC
lJtegk1hXmSePnrx9HmkgXay3PuaqHl5TJ2lBmXO1MouoBGj79APncnHihzZ3TtzNX/LB3hryMJD
wez0xs/S9aFaiY1ovKE6QFCSxzgYves2yOQ+Ud2zCgaW1dqlMtp3lWpucM5xRKH1gNyXtvuEuuEy
VFpcrE4bJ4e0xnMRDPK6sRHK86HV+7FQzhNis4bFlvL3Bvoo1rSugUS3Ku5ZRgBs8i/GWog7HgKk
2Uu2nJgn3XOJOOkhQXph13Z9sjCmHJmSUbMuKHXnBFGrA1R7E/4anzrmklHe6uBmzZ2HIUOOC9TI
fCx07l83S9m/WLNlkPTUErVq+B4/x4rf/dqPZUBdQpd56edaoTXom4855Tvl3VBBfMorq3gm7tk/
IboziA5TGACYuUSFLw+Dh4QGhlh1Rs3nfTGK6uNsKJDCAsnabtS6OxiozTE4eKQ4EB06HM2YxE7H
L9SOwz+J4PHyIGJtdh5r563FAri3egHTqjXL7bQS5yXX9pcYQqGKmF3MH4F7AbcxNJVgZtbRUpjF
vlfSfY4VJwon/5b31ZCFZ2SWRyc+20cUpEvUWQvK2wnR4DXrHk+ErT0gieUgYdyvot4xH5HtlWKf
OKVetvAU2vXHLBaMe0VeyfLkrd2YvHH4J4c0t1QEbqBF7jQiYkrSGLNRw7Ll2LupwcGkM/fkF8P0
ahSd5fPYA6GAUEykkWYEqvNU7fFONTdZx32R2f30iuSqPK8uMiTEccVhXft1P6Qm/zP3soPLTOZl
SmafSxw/rTQumbMVfhykkKe+4WpJrokUvE3HvvuwKZ6vKu3fuEWNHpZq4KkaLPMj6ljw2+j5YrZA
Si1oIQkJM89VgRr/YoCitVBKoy5lZWQPamIqbFA5IfCxGX30ICJ3LQkJ4exkjf8pViWHepznU0ui
27SYQQy0TK/2EbBtszo7q8RgQDKhYU7kfDnmYH/y04qn7mYrcBEh+jaznCl2qitlav7/oqHkikyn
wvw5wqLVe3DLwT59J7nUE+z50B0lz6ZMteVyMcU6Py6oYZ6pRcHuAZq/x9dGffanjv+3oeKfExt+
tsHTOuMWQqsIdcOjjd5+/08JlkMal1lLKtUpJl5QR1XTwHVb5Tp0H8nDhW0hCVaFG1874HpClNH/
jIayOaP+7CPamnef7Sr/QWQQr+KnZeaUuqJZrT45OXPASCquuySLhkDE1q3AbpdQbMbtMbOzNMFG
Eq81prqOiL+6F8++OYhb2RRUlf/2xxLYbHRNynaoBN72ov/0sRCfFTdpLpMt5YYifebpv58zXA1U
ZHC8eoLEqmiocIBHxpi0n/7+X/+Z2rJ9GPzz4GZxOJt8OD95q+qFVFzSQ/lMFgA8p1yoBe5xp/wq
5wtJFwdptQ1F+7nwYuMstvL7B+aVoKPWupPuMhbY7rHmpqd+66BbhVfy+zs7cao3yuE/ecH/+CU6
niccjz0fw2/x8+c1Bklm2IZfouMeMTEEyzx0+GAK0j81sXyY7dsK78zcqS/MgJdHhUPs8R1TmjWz
fqwYm/6TV/STPY2PEKLINr60JdAwHsN//QYNRxnrQN2AlgrLeugauO97RlKvHSMeRJqAEBgpWIBt
JECKczvSX9QTdpaj0DySd13Xbj0Yn+zfvzD7f3phgL7gDvnCZY3/09DeG81WV1qlp9ZNqFCTht5r
AFrKAHmmKiI376lFWyXPS0PZGs34V4vLKK3xcZBj0IXpOAWvprnQLcv3ulj0tLHvJLRErpTvWcLO
q4whgrIoZNZTByZ3toEYh9LU0zNSKwaDbz+a0qyC0Tms2xSgXlrQI3GGem3M1/l+q+O+EAnAtbV2
fkGKKfDC9Z98T9ZPCKbte/Lg1GEOkYwQ/wHtlgpDZcvoGbDjHc5AqyEx4eIPW6tTz7x6Dv7gGn/I
aDzV1srwZK5SXtaSDevTHLh8Wom9oXqc1diggpL/yofFrzMCuwS7Fi2lbbXbl42qbgbfSLDdqUmY
gO1YuELjTVD+nn6gOsEOMLxxi2XkCqEheHv/7v+zevunjnR2YX+6TTaRz2/inU1F9P/+L9QHJtHR
l+JnTyzZyvzg7zIcJsoMn7d7ZrO4Wn8JumM3R9YblG7H9zZz7B9zaDyxJvIc/OKuaZkOwXR/zKGl
80vA2YBf3QT3t520/84cGqLWXx5lEuqshN3Ng5QQJC7nn8leREC1nTt7REWajkzWY9YlSx9HjUXy
CE5Xowfe0VZsjsLRd3IVMiRfPzE9cwnJy0i9gJ5wzTZp2C9kxx+SRTU7D2DQTUPGcart4eIrmMGy
DNyrZqiNJ9Ak7TY0Nq76zKfqk0QYj/QcL7kf9GBTcFgRdK7IMOlytXM7Nmf8feJgMZKtMXDE9jFX
rMZ53XiYnOREft6Na1f6YgWS3CAVP0yruiNPItrO2FBWrTiprrVDH1UO5Bb3ImQcMZMMojRRbwOD
2mjIW+KcRg3y366Xm1gnEKp7NlqjiQMdawmAc2NPaSUOTKHWIzoFzp7EOrKDqz+QrZLvO+IbIqzA
+3LWd7pY5J7Tuv+CGohZqFcxinAgatqVy79fEbLCJ0VEfO0Hp6UbyBAhMS6qhFgZolrBbmqWmGF5
O56SPifKKDB3Cv/Nnh29CKnBOEfN1t4DK7WZ7xpOOLHrD0dy5i50YzepoPajLn0k3WPa97F3DKrh
1EoWXXFpEX4dwEaRtJJoQ03O4VzskJe+Ov247MZ+exNt0Uf9YMdRuQzJTjuGu4fa+7Xqggg/W3Vp
a5FdtTpbMArP+2b1DrDN2wPuyDoaCtqpjIdvqBz3FGCu65fG3PkFERLZGhuvi82AgZbS2XdN64f2
gNrVklg7jJG8P4sq5hlfDAoqYm0iogXVoZsF0a+ID6NuNmVE8LcbOn5ynAdXYsNG7RyI/HM7t8SQ
oxRmqIA/wLFVNHR6wpqUHFN7AFqraFtK1BxFrp6bzn315/U6tyYvTEZXHoyatlaYa3r02urLCrks
V7085k2smXyTZGEGuXFRVvAr0Xp51GM+jrgmnstuDt2JS8LXyUMAHPMwJMWyjb0w2iY94w5BuFBX
mqHonbOycvF5kavYFbq7mo3i67rIeT+nfrvPiUY+OTVD03VFnWyUXAtosFTkJS0AmZWIQAkSfcf0
UkWF0B+Nrq+wic5x5KIhQrS+qKPw+QYbO5AHl43sAUfli7bc5KY2Ifza/tck6Ez4ZZ7aOa1rPAO0
wZUJa0dGXpllj9WImxXerMnYIV2OZEfoZ0RkfkSaQPG4Iuck1Hm96XpdHvwcVq0Vkzq10vhEuIW8
PYmTSdhbhnmfQaNge19Ue552pIEQN4VO1QZq7OXuWdDG4pH3xxMbm3PvjNYVrckQGQzlX0AE8Sn6
mGYsxhs7l2gQDEqVCk2nodBxcvMFDz75PGSQcOeq9dCnrbcLhpVNyVrUTwXmufuYbuoiGIc4IbVN
yv7CKFIs/Th1mXWQy4mBcm8vHSlnrh6uPaO2+YPGdQ1n6IiA+5bhz9dsxD9LHAeifoUwaOCxHnkr
n2fLJuPkERIJR9z8Tt4J6EXQg5dNWRjmbv+ETvhMTexefKjfyI2dRzfO1Z4NT4N6fQb/A6sykhJj
tKWCb0NfPmastNgO3JcDxmcTiN9xyYxfK7kuh1LD/O2962ziz3defZzcZZtP1DWGYUNj5OkI840p
A/D4+6GQ2RfVJPgkfKbIjTWfvI3VWBYQOyZ/6HfC9Jc9wWBWpGvFJZW4+oYc0sNQWV8CZbOJz3Ib
k2HnPBEHlxBYGew3cwCUhRxolvp17BjReSuhk47O7aNZCnEhVQqEeWmN+2Jh0UEQEsKBoPJPKZaC
prQ+u253nScSK7Yzv/oTJGls9FtKme2ecSfWz0EwfiCWYYra1vvVTadpN8ZZv5uS8tkSw5Une33b
+tYla3A4EWBVsteBAWvq+zKN6yi2U5+IbvVd446OsgAbqbMOzVFKNH4x0rG9wkx/zSYK9fOsfdJ8
YrLNcxzbdvo5WPzgeZHLqSlrcbW6+XAYrUUdSIdlxuPzL9br+sywOLvHBIwTjofQTFInCoGA+1kk
5UEPDvDsynnatmGR26vsalHdOdGIwcbRNsKEwXZYpjxeELu4n8pi/jjFw3DyFnw8g8V6LSnTw2D1
03GuZ+PA2ojhSjUGoLzHezPxkGFKub1wLL+qI2HGsfAsxo8NRiV0MtlhVtkUcqCVZ5EaH7Do5qEy
5jc7w5Jkl8Nw9uFoctZkGrVh7J44f7MLNrLpmBiccgT4OLtBow30yfE6ZqvtHBLGTUjzW3s3y1Yc
Ey//MI2Zc14N/3npu6uuwBjLvPW7bbTepazLeBs1raFsXXGAT+fvhaxMkmhYpzWY+dC9N/FBM3Ih
NGpBDfm1pC7uX2A/x/hZGbgBUTvNWBJJlJp75LXTa0+fhpU2V2DiQO1x9VU+Jj8d4Nf2UjYd3GR4
eZzOPimryUY4bS2krBd7oH9EarwsukMC53QNp3eBm7CdQLFD03QeyfVh/APAf67X+qLtsfOCXU78
OMaQOi/hisGxJ/VM6//wZv41hbtEAfZ35fVdUX5hI/5XicePH/q9tJa/IMgg6hAKFGoyUMN/SDyo
jymgXddD+wHmBZHHH6X1O+5pa7B/y0j9b3kHwGVQyBTvyEYcKu5/Q+bG1ukvZbVDkCoVuhUEzBcs
pAY/E5Y1z9B6doW6yN5AwonttmcUeLAZpT04aZ02ZydAwYUUIl3BMBEWiSm7d2CoIJ6j158N3bKX
qKogi4/GgMD4eVhUeeXj6s/vexKaP4868z45q1tfUs6dq37KrSjY+IYsi7PqYs1xcXCLYKROyevr
vFUGmo60bW7Y0LQw2RZu42kdSfhKLZgAbAmDT2O2YCYmCYQZSK8WF0TKzDqHOESPuXiWUiw14Kps
FwnsLkBjnH0ZeyP9OCBlqU6NblCDtR0F4DUD3JQsa6OsTJBtP1KuQan49nRb/kjA9t/jsJtu29Wn
c6e9HQmPcNZOfcduad5jf9zytGt4Wj63uxVj+oqKgW3Trf8jijsu+TxVmC3VwCg0dgIi6AY0xmIn
3qOJp+k9p7hI4fSCb6k7h6lwzcGDTXzAUrqE7sAsn6BHC8/Q3POwKMPUX5UUETJp4kELd0yYJ2sU
tilyZKxL5P+9sXRYOgd1epUQ4DAmTSZDz0Jtf7SIZ9O3XtUbZxPf8T2QzDgk9dPGviMBZXRpfU4N
YzwmqPmoUVxSOvEjEV6CRPmB3Ffn4Abt8sVr82I/IbnYLcWSRlnDjgtbQnGtjcw+Np2ssNMyvi/q
UfWhqhs3LMdyO9iJcRswAldV3USITZI7xwpABaTlHLlIeCPZOzbFSdKc4ELED7qaqg9xbfRtWJDu
Ea7G2N6VufuCMS15sFm63GNB8x5oCMZPSAfnKGHMedFtOj9wPTRsRpvslQI4vi+tZvlQpK0BDXSA
hRGzz4owg3m3JOrGr2k726c5dQ2yDYGehCxogsPoafs6duMSABLRP5SYtE6vbG2dEM2A+6JcUT+x
vQc+wSwoYb2U4+rbsab05l3DsPdcU9q6YYAhGGN83Z+nGVvTVBbJq01Y5FVAkivqqtaZnhnr0Ez6
LeQfWhRdfheTdJFJeyvbOranNZDKhpgYDJT3MEm9s56c51x5UZcP0g4l9sprgQQlCfNsLSFQ62G8
Q+tjXYl5bk5Ssr3o84XvGr2nfkhLt37VeLOOI47DrwRbfhBKj7u+9P0L33S1X1pkq0vX+jcrKqaH
2O3SC65O/ZwIe/04sLXGPDzN1re80eYV8ats0ZSyvctUzsFB5u2vY6Dik3AIlE1nhqcFBranoPCH
j6ablx+WYs0+2FOfOTtH+cUHBWIOyyV3mGv0+shM1NoH3tQfsta9mhq8cBXZ4kcWPMtdHdTOZZrx
ZjJjQ/mCITcw7kTOA3N1YMaFzDyy+xr6KEm+7awJyilsrmIGcanjz2WY9UYXAdhY9s00tLspxj3C
59ITH1hueA+ThribLo0Z1JG9ONarBGd51xv6hUjhp7w1vLfZaTBdm8FoMseboIPtrHalNdS5JIFy
ia/Nno7fzbs48rLkHMjOu1kmrbg1hu5pJasmQunRfHMHxPbttDb3lHrrV8XEVIUC9WkYVFN7lVCO
vpC5gmdO4f+llVYYD9cguWGcM3zqsQfWDUtrFGp4rwt69F0+68tAFsoXasbs1xIyyK4b1bU1QFxy
3GmO0nGwP1oMJk+24bFvmqdpuX5H7EvcjLjY6Y+442SK1hQNykE3goBGRNzNQ4HmbIu/EAxEt6X8
2GXohpBKodZIq4lcAwuDxGMzbWPDIpnsp7GHvVtMFcPTIdtEE++JE6QsL4/SiNk3ssv7MmwRQYG7
pX8t/ab5GzbVVAL6DMGaTx6yNUnWy5s0AxRud+ux0FxIQrURGNis4Nhrpuem8tlBtgs6QENYzW2X
0ToFk9PsenP+BmGifhR0JWiT427HX8qaKY+7M3vR4MhScL42egskBTreb7LRzvfGkG9Zq6xr4Y1d
v1sUVgjiFveKATg3uVHcTLTFN4FdFNepCakmzNdvqQn2VZmk/sp5fmlM/YQpgvGC0CnRiewJMnrZ
QyaEczSzNXhQQjd7w7VSsj27qTslBgCOYkzwrmYxvY8WMAgd2nxWYgfu9285rfejspAUp3ALnhMP
VbJIdXuZclpZrWOnvHEaPDhOV483DZE5J2LLYRm5FSAmidbggSu3imozmO4zBtdvpIayebMA/1L2
SP81IW/zwitcIotM4V3jMByiM3Oq+yo2gGFYS3MWeIx2ZmfOEVbk7NrQMK3cum6O/TAPEb7b/pOl
dRqVflOHpMF97jvxNVcgUFYej9eAlxKMMURh3ktf0bd0TRExh7Z2KNW77wKT134Qy/CUm66zf1e/
NIlfHCQ6kwgTXfxEAd3duqbXH6eAScrSZfpuTHJb7PM12LhhFlMtDKrGeUKckAEwcWroWqYsP6t5
GgiW84s3QGxiD1yH79X3P6d++asusu5sGzzuTa8oIoQ0Ho9uLwgXh2nRmPXm2WQmHqFMtQ7ovsT1
CqD1W5D7Dmdnahx7pzZC2cXlQ96XNpv+PDsg61cA4BLoKKoMTrZsuoM3U3kZNOTHwkrHqwzqMffR
zAQI0JwRmey/d8j4x73tdfW33pkyGF6IWIYEismSuqdptIETOTernNpTLStScdvAOjTC+abM9mEY
fEoHpjM7mYOO1qYBOND4KDAyhmlKG5YVKxVGSQR4YTa3XqsfPBN8TKeOK+M6esRiisy0fvSNvriw
oU0OGCNAGzH5Dd2sRuuGB6tby+QQy/LGrgzjMejm6Vi6Q3CSS8663q4eiIC/Z72dHvoKuM8KxGPn
lstDMA5banRRHgmHaKJ+xbUmk4a2MR3EsR5tGAyGZ9+R4IRlNwDvBiw4O2FHRlrjiF8V6XZ72uUq
zFAehIhCHR5k5AgDBxgeJgbd37JqYWtucPk1nXFy8XU8uAY4BnjGaTg6g9gBBhnOM+G4J1xodL7Z
6l+qfnkoM+czCXIv/1lV/Euieem4fyuav9O/Ur/8Bdz540f+cAm5v7DHgo5JGKbNMoB1w+9eYUuy
wLBJIcBI7LOPYH/wu2nI/QVxFLAgLL0eewgLiftv3ZQUvwQksEDT9Tc+vmsG/043RZbGX7spNg8Q
52n02G3bSPOtn3bLRTeQ3jgE2X1eBMgh8J6bTM80+e13QdxK+SCJJemOTWnWzDvjAPk+BXfm7ooY
hvx8y4SYM9wrFI7CHvK4/chJtNlPHIZ5hblzUTluyvniRNi6Od33pTLfKrOdTAZcXZ35Oy1SnxN8
EA0CpoZhgz8em4Ac4ipV+aXKa/HdTmjrQm5v/6thbel5+O0uXiEVMXIJO8DeKx8df4qPydqskR2U
5h1azmbcMZwYBhoczQmzlq0GLW1L48Uzja8+ViWYi4iewDR5t246ZmfwKTkyUJmdPW6yzxMiqj3b
AHYCunbTR+35RRp1zbzcjwPEs6i1pkrv7ZZ3HPrD2vv7Dpcm/PQU6xQ9YkL++w4Apfs1A3T30jHu
zG8dqJPkOLXeXcaJjuYvmxmflqCadr2Xbny6YA5AA5lIb/Eck3Yd8U0sH+OF48CgZhtCEqCTJ7ZP
cRAylqbnWnj558yN06t1mlEOZRmPaBec2Dmp7XEfwIyssSHnoNE8ZDto9zK7/bBoqsskUTkVhTdW
F6Or8UUYDjh2hl6rf+cT7Dkw15JcEvmaQc/wgPSsUe50HXmEkB0+9fTO7j3vZAsLL8ZqjqCCz1Fm
DuBHTEqiCv7qd08zN0+TrDh1mRwOU2ITLamyISIO3ntQq0ROSchiEllLT53msnNaGuaLZqXEA9mX
074eK/cSS6KiQ60d921qA7bh3DS3TAlgVqRLUxGuniyBLw6qJgVdJoRy35j1YHrtxSrk5Lccv1gv
GJihcmKuN6bYWmWhGBmsUCNkaNroLGv6VGbWKCQ7eT2R+Y3CCmWo7xdhKyRYl4ppGBSeDmZluIrR
e6raOkPWbkCbfS31SN41moLNcUdRGMKywZ3AZsfrItdK/ou9M2mOGzm36C9CB4bEtK2ZLM6TSG4Q
lChhnjIx//p3sthtS+q22v3W3jjCtshiVQHIzPvde64iVs3QI7zwmjh5L1t/bphT+7nPKj6XxsVA
tFfhIJ7YAhrQKIeqS45eVI1vdqmBFbkaGQjSvjKfTfGcuMwl7EoyzvDMBC4qJ0WskgL8WWexGV2P
S2x0B1OW/q6K0xQSPZXdbL4GwGo10V7u7CjAJeg0MwAVom79uG4i7A8XC0n/dmPDuFrXCd/mphlK
dD+zMuSyyjizxDdehTd4LVnE/EvqD5AflGvuJY5K5n9OTIDeEsawznz6rwrDT68MNOWBUFlUcMqB
pIPDqAjGZ5sM/r5DtY/PhanuoJlmyy1+xC9Q1yruKcOriQ+62exedbWjGEi0Sdnt4n6un6eoNsUq
wFD4sLA7Q42OGlnB7CSgt9KM0+7Ak2i+F21Ix6ztohqv06KgI7QwQcydnXIFTt3Ib6MhHt3eCy6c
1FXL/ZDbtMKOuS4GltE8bYLGsI6OUublEmX2rcAewklVhFm5zWKeZm5vVoBs22y/TE5wDthvzjfB
aEzTxanNzMfLQakF3Lp9EERqW1hxxFac76rexZy+NvYinFuDwPOwc/qk2HhhZh9rDwAWzYF4jYxU
pwGELi8giJ6SR6HIcUVtRpx9lq2fvWVmZzw6shhe2NsOcitrIbjXxDRsjGxxMNBzOj1jAks+BEug
2nqcI+SRfyBw/hnaJ03wq5mx6wZ4mc4FZljA4bPw3YaRFdhClHpOAGubERaYf0/GMFQHRqngMRm8
RCAGwD/UbkkkpK6aPlgFkAEeqN9wnsirfMKs5FGoeSr9pS/dPnjB6N96sHY3cYfdtLOT9swPcTgT
3sC5XBhuFIMqwpRSRUpcFaXdDysUitK6HGVdX+IchLEZtLXz3HbTM8VBeIk7L8UpY6WILuthMDtF
Dj6b+ktSoNbVMlvqju56AGc161d8a03U7zBUEhBv50Pp+J2PO5vTHWWG+H7H4EoEubX7337qv9lP
YV6z2AH959T1fd3/pfXj9x/8Q59mU0ULlucGIMxdjB7f7apMrB9kDx08VYJCSp1O/GNXhb9DkLkB
pE7RFKLGvzdVNnh1nWn0HAxIpsUP/QOJ2nb0pukHGDq/AuebZRGlxmRiaZfTd37B0GTeEkWtcRT4
0G/Z/9FizIzyrCyWfOtTdrIhimPfOYU37INaLFtrmMMzXeG7IcsxPsysgDxquPeIYQT4MEwIaHgk
qjVBhGztw7WgATe+ixvnIHJga5GQBc5yEhJ9fjMS8mBqplnaHM+g0WXgzJQI0WQqbIMi595tRWHf
dxW8jKYB0r1ANLgS46Ae2AxhtPY7sZlRnt9Ng91G4Dxyw3xzGhRhakhu53Du7rLa0yAo4FCw6/ry
Ls2WHj5w0B5nHz1+NcFQ2XMWSoEcw0mZR88/K+OJh2W2dOdCRiGoqJ6a47xevE3Mx0lnEP1OuLXh
bVF825TsNlonASUIlWTBNrs1Gwikjdu6F6YMDjzF7xoTCLbThdZlmVvHKprKTTahFsYBj488yWdk
vSDadeQR1lww9TaoLLq14hz0BcI2yhrQp6orj0sHGNt3DZ8dJ3JdVIPQ7QXg9smOIc5OFe1NqBIY
P2mpvm/dqt2Mc/IUomk+jqXrnU3CH14qC3RlolriULNTR1eNnKGZFHWSynANtsoyj0MVOct9JRFe
+m061oHxhXQoDcgrjH/GsusZwbH5qGpFV7lbE7wwyOx0KyYYGCWdKqD/iTAEo0TkWthkQzvuS5sy
PIgAQHGobAZHgrv2eiqr7s7wO6hTDLrLpIM0qZwBIHrqXvi5hKdqkYjfGvkC2RHHRVmskGPzKwNe
c2NgEZwmXEssWHo2RzXgaVQHp1hP7vhFeo7XfEz1/Kjq9IxPz/vkx+wvVHWqR4FUwchsvI1gBuyr
FiJsfI0sDB93R/WSSWGZWBrZcfo+YTNA+MHQMIYTUAPiSgFew45PsA2TeLFmb+QfKI6RPjLAHAxp
oXRYGthBiGe6HU8Uj/lE9MBEBd0j16APtsMYm4xe8z/wFxpPyYkKYp8IIZ2GheQnbkgVtu/UFuny
KaYid5Qbgj/iScKAOSOB8BR9MEiy2bbWpUaTLMPoDTs2NxBLejaSFT6UqjqfNdKEIldji9oN5wRX
wHwvT/QT9JnpU35iorgteJQ2AZQC3zW+bjU8xdMYFQLKzdo7sVX4A9hwmMrdljHolUlDWFKNY/GU
rJ7YM2Ha91vNa0G2gN1iaYyLrYEu9CVFZ1S2QXkhv8+IJdbwF2JYHV5gUkR85ZoOk7maFGNpaEyi
8TFk/KubViNlfNgyiTW412E2xA/RCTxzYtC0GkfzvwXxv1oQHSyKv1oQH77qchD19ev3GoPz8VO/
r4aB9RtJfOz6vy9qv+sLoQmmzMWBSAoetYD//NdKSBgfuzGQMmGbVCDq9e4PfcERv7FAauUhDNxA
L5T/ZCnEXP3jUkiWIKS8NBSm5aBV/Kn22p+lY1BAXZ0ZoK+sZg/VPc6GbWSMI132pYlRUVuCx4tO
p1ZKxYDA0kkW0rH+oS2pJo/ciAkUY1LrSun0y6RzMJ5OxMSxp9z1KNnZxt70zPMKwsnsuM5bqPM0
tk7W9KE7rrGWi60f+e991ZC/cYiEumkVb7AttmtL53TIoPSEf02TZDoSJ4PFSe2g9BGxrQJiPhlH
DcHwjHy+Ks96HozkIr1dr3x/Y3aDuR6yNL62dHqomlP8NAmMqtWgBPEiRJn6ObH6dm8PxnKuTkGk
mNnaZ45exJOmU1SpZF9+Wcu5e8xJg4FfW8y7fpT2pir8WxTH8NLM0IqDMo5fC0i5hLDzATh1T5dB
2kZsD0y5Jw5cHcZU4H8jUVU3NaM22AY7z2AlpFXLuq788Dyu8o1bT/mNEUQGK7qdr6x5DLYFp1Ng
naS4pOlgVmmFuTYXIS7CbFJnVLQZh8hYLDq+E+O8UMDSc7vlNMnhgkmeWV+SGCY+BoUTVQXA24OV
NqScGORfxFHp7rG3lLhNHZffqpbbZrDVpZ8aEcke+8HTqbU5772tGhmCQcVXtwsdfCvoSsXO62sU
54bsm9ApuJ44HJHxV7NM1d5qHDoNBjyjbP6ipyFI6x0PQO+dY3w+X/aznV3GLgpQwQqRrCf8adug
xHWUJkFwICckd61np5vZZGpHsTMufJ3oI8EXfg5kNX6LxzncLdqot27hsm+5b9DF5lFhdsqaR1Tf
7JED+/xmeNgn8DG55qUBrfcYGNqTg9pF4DEkRNfEAQlEnUUEsROcRzqf6OikYkFkkeg/4UXDEe0h
6Ov8lu5P8DPIN9c2Mu9RtDTJrWC6cHJJLaP0D73RpyAjMa8OK5J4xCYXnaDk9LPLTqHKZZLOLtFJ
S/sUumx1/nLug2xdLSGhTFtwZF0XNvZCB7uCvSFTzkzWKtPVZC/ljWFQEemi7CV91V5Kz36ri9aP
LmjKmJIjI5dPXir9O/gM+8gILIMOkF5E9r7AiIigMYRjFX5ZBFnubRzNC4vlpG5Ubwfll7ByouVC
VOC7g65/dJlgazxOIvstNroHEalsC86SjFpRhedj7dsgOSNFuq1BBSHlbZQ0xLGUx3hv2cw82sUo
8mnjmjmCyYberto/x5UQKAORL7NNdh0en3s5NMsu8rLKo5QxjsyXJcG0tjbxV121JD79T+wz7BbU
hjtbtxVbyeg901hx0gjhiiccK6IwaBXra3o7IhfjAv5f2M5k6fP1NBCfWpldmH32jWg2DkE1mPhR
6mI0VnXQ9/lmgHVErGkCiH05Qg97KufGfcstJsY0Ws5WjLGsM4dVpSNeVeeL91k4Xb63owk5wp9b
n/JOIw3ZsVnIsdvKzXlJJhlaatMJCQcNFI45zb3ZyhzBC3yUDQK5ZzIJNRAJoYyxH66GNKzqa0p0
7BpUK5sXpzuSDHbNTV1DGYj9yQfbkFTe9TR4087VSAXTLAZSoi6f8doj7P5QjIF9ZN+uJLxdSWJy
KcNxDz3Qu6xC0Z7lach9P7nRxmU8B7G9d/w9nJRkX/lDsK8Tmd9UdnGx4H2gT8Vya7iFbnKMsCju
6rETyYqpnq9lBqaZm77qUTwyz9Zcpr1rVJm+V9lmWrGXbiURUmNHc5l57xdNtvVshRXYGclHeUZV
XflJD95/8L2rzmuHFzcD/rICSnPEmUNdYSsZ60wi3ncSkgYk3B5bcamW+Us7t59Zo+QV7idvN5Ky
WqdwvIOVbbbmfUxjzG7Cj/KIzV/dCrQDFoeqOCtoQ7muu8Bggzib50NlRl8Wjqw3c2RtlO/FGFay
6ED41HzOfSvdqDIMXgbG1vWqi+zmkEFROPqLv1wKl1E32d9804xz9ppg3Dp323q4EhAKO6MSq6kz
oeZCnEOOzwZHbLM5Wm7QkLIt3Vx7VVTN4+LX3dnsDT2ppgqvPe1yCLsWRtBFIdSNHFSuwXUAv5KT
DRbf4REPtcfdNJj3VyOvT8hGuCvbSknFY06+QSzCRbpo2CLw3b3HG8CllA9sREeR8GhcxLND1J21
0A2btyGwu0vOOtbXobfrnduhSuVWZB081TqfjInXs0P41g3Uhl2WNs1WVl1xlZtj+9RzH16SBJI3
eMbCC6af1XpJ6PzLk4lQnpMMV3ntElcmQXEoluG1DUR6MTPp+0TJhwn83IKVkymPnUC5MKUPcM7X
pWNeqQk5cZ1y59+4mT/tQ9uTb4FfEQzwckz5S3cr8dTqIrDAOysB7SJRJ8vR4uz6eQQstGommo5y
rPhniRl/ipgWrC1gQWwefH9lQDDbplAlAvbdxvNURQAuk7q9hH45Hx1Dcaph9QfOZjiAAa1EUHFg
dY80AsJcQGdWgHBAM4RMXFdqmDyOkgRb1uCEmIyTlejWbRnYWHXN3LNifps5BmA1uKnl0G3g87tv
0FnZU8AmAZNsZjwJpKSwjbuKFK5/75Cdjlny4hKu74Py5ia9/d/+/r/a37skJH61v39K6Wmu0rcf
tvcfP/T79h7elk3tG9knVwR6G0928fctfuD8Bk6YMSCwK9ovCYj+e4tPYyDSGKdWk2ppG9fkv7f4
BKcYRcK38qj2sdlo/pMtvm/9aYvPyzsMJD0Owq6GGf6odgUDkf96jq1DEMAIxR5dM9TTuImlmls8
9Q6n1uh1rgKYFFD2kkezb+K10MgKUrz9lVMTAwo10ML1IyvaSp8bMdHAC6nRF3WlO645/Zy1UfcQ
QULQV3b7ZjpNLlOQ+zJ+xPFWPdkdDN+mHLm6B9uQ7y5FIsc6icMLMU/uW2XiilxPtnLfnAZf3Iqw
b/jUebXxFYT29Jg7dTl95VwU+tl5ivJ7ldT+VhLgCOIpO9Kk2wR7b4iqh9ERZIdWsUGpRd/ZlkWZ
QW08GMJlA8cjadg2AdMHv6VfQpUpaSTfdqYrS07FRuZJ8FrkBcum6oaAj6W27YNFMzU+UqtfY/BE
lGNYi5wejJgWrZb5Bsbtz6JcqmM8stq7wSLwX4n8WWaK7agViY2BKxfqkzM+Ud4x6z0ZWwlB/gkB
p2xucGeZ/p4ghThjNGC8dKogVq1w+XDoTzhB4AvBtk0M46lR6dChMU6MHBa54PGbsojIehRqMpi/
iM6+ptOCMLjB8PxB8ph96xuh4VvF2LyciuwBZloP0+joTzm3+CygClkPYc4UGkLaSI4T+gL4FdD7
IIacgg2P1Gwl5TgYvvxOEXBwgMOyUXcHdkZBEhLQNGQLKufUPG9J/PP0z1BC/1H9TbsOO6C2r/h3
c1LyM64z5/5Fo5k6dojhb01zNhAy1Px0fZrzdIMgClwkrN9UNbjhU1DnJO6RbsMnqzc4uclAMwD0
3o6AhMvbgByf7mH6o1vhaXXOHE2eaSYAIXvRBaxyclLLMaxQBVdzCbvMji3d5ozIpZlnfCjsLUVG
1QE92+dMiPgDRtZ7asljBDZGkhHMslO5ehyBod+4nJ+zTUB6VWwCv6YBOxo0wUh1kUmypxkIycZ1
1r3DIWBTgi0RIYjmFkaWNcW1+yLLGHjhXBloafMMzfYBEomTa/L0mw8WRm0r8r7cGXKc+F+Wlviz
0IylaUr4WhY8Li8evHlGIvBgKE+zzRt6fkho6Ff0/J6M8WCArQI4wbXZwrWl7XkEbjXKHLoBQj2H
CjHalFVLaYk3E4cvDJV4AnFvyualZX5LOaQ7yQP7UlfcnghQuaPHsuT8pdpGXg9Bq7U1Jy52Ct7W
XLKcASvwPlFDOBtPp78yKJY+PlCFnVbYGFz+WLfxuMoMNktXoSSQhBFMsZFRHuSuNdVE7XLfjbSH
7Wht5ytFg9afSTab6qojyIepD+jXLCkAvApnnYT+wJXB90/3ea3pYiGxwf1HPTv9cfIgStOadynQ
hm/LohFmmWfoa4qeqXoVu0ZQ7qkCHuujb1Fkuk6afCKanHfjpgvtBeOwN96xek83QzaDwuNKc8CQ
9xbdkUlVWhQi0grXBf26btxgZlxn0CCkbGTNvqxi2GhS4WUw/eiYhXP4xJeJy4FiWesuS2aEPwq4
mxdIhSra+Zk9YXAMSX2OQblbsKGszSHWTJVOfckMKlo5MXNbFGEx3QeeQQ+9LbmwbcnsbcWgwrjw
TGHw7sq8dvBHMVxfd6MsqGMKK5yWfGTDcphC16deLPS/tHBSna1V1YEu0xgZN9pUgJzFcSbOnEp/
vvOURE/S94MLr2d3ywuW4/VouWKLBdyO4e84NIC27OTYMYnmzJm0Z7sIkoTu5Dm+raymuisGhqY0
6hVZjTElsR/DU4hylPNX4ZfOeSS79JCRHHwvXH95CuJ+8nfY6KnIlF761cFi90DSaD4DUoCVOCui
NVr2I8ZJ+QSiUW2qNqfKtggBrmHohL8DtO/CmiqKgsKp2plBSYdFbC5fcRMQ+KPhWR0Dd/R1kt6f
BSDIyHnB+qtIFkRkBUNYHGf9IvNLOkBdwngjHkCM3La3TqOF7ve4ZTYiy6+uS8Podgkk++tpbkHm
dVNwxeHyDpgTYVFGUcwzMNAo66JAFmhvGSknZ4OJR1Sf4RaYRZSM5M3lyIBhlRt9dFMNkqfJ7OO3
M5r+zqqqZycesWB2oVrgivepc9HkDGsfo8apn+gak/ectW8Sd2hBkugkPZjzu4g4yT1toJzXerib
160IzEPKMWwLl8h8ju1xgqIbPCwIX5961P59jQmZM9xY1SH3BxWdh0FO4TZ3xgPdkgAdG/tGqbjG
+9kk7pZxvQmYbsG3H7WdeauSut5ONqPiIpPWSmUEG1YMnpBZitGsiIBFyfgasTMv1pbo3Wxnln2P
/tEWRb82LEF7oEOkOpjM7gEqJlX0NoM7lkLidH3GRLyk6+hs8ByuaoiDrxPL+5HgQH/V2ebrKIP2
suFw2HHSmRqPhEUEG9djjj+I0L6fQ0Mc5ymzbqmu7b4NmM9f5zCu2zcOasVwi8MkgmBCoPIsLvIK
nJp8tucluk0SK9rkXg4fL7Cmi6GznHWBsM+xFWe0coxrKTtEMhuDBbSh8mvRjdNFu6TZlgyefQvX
aHhB+Yo2MdP2m7AJ3eupH7G45hWpOFKelPSgTuSX4PHsapP0pnErODltfNGPWz4ulBvhTeeNKqvX
tO/E2q2bxwh473luyqeOJXELFcjVkt+LRb40GzN1YcyueB7H2GFql9OkYkXKQuXFCEVhHjOfoO4v
e18ibY0MJ327WyWm1YPZrJsJm03SCd5hQPI9obqcihzOPix+BrxOLhWTeExJsyu9TdanKBOEiguv
XEm7Futq7PKNNxXFxqIZj2chkmPCGYmVIoyWTSxaIoweS/iO4bAJPMxunNsgFh6wPNnd15KaMexd
Q837Sbp1vkzE6zrMxzJ3V00fP3pmy2SRdAhu7QkAUkWnXtiV5X1KPyKFQFZW7GxMQpvJpnB325iT
seo7j5P1rJLkptQiXO6Y84Mp5XCclWN+ouKRBxRJkUueQAPYMtzem64Mbx2kn31T9Qn/1RbNkUaP
FtoXYuV6rtS47euKk3dCL+B5L7L+Nk09cyMj7wwRBDd6Hs+PpioiEtxl/5T0yTNl0NGa8zJZmXga
4sehoWrPVxMz41Y5515TTofJjDHEhkmAyurxPXQM7BCTSpPyjMDvPUBmeeJyJ5Rdvm4mFwpQSlHi
sUhCBsl+WeybEed1E/LGBwIL91FW++TK2yjbshyOB0pkKanSLQBBhKdrkhZgEULVK+BQYrPMsTpS
bUoQxEzm/jhJQQmxbU/Ojp+ZLv0So/ra53nznrW99y0oknGb5p67HGizLb40vg/mUUK0LvTWqimV
XBXDTASY9HW9LsrMo6ygJQGOhrQO+qC/HBvKiiJYYWvGp7oL2KeRKCuHqwUwr/PI+pZfdlWBpLAu
w4nWqS51gGa69V1fTrF3VxA7QmgwQrkauoxtQTWKz7llm/EuxEjODWSyF+QwngPcne7joZguqlyp
7dzn4bTOVBDdKrYBl8Q+aaetZid+JoZKrmhxMvZYInyJ8UPeLdFIPqSMk12b9/OFq1z3qq0S8qBh
2xqY59z+nHK+7jiBBNoHVTrdWG6nHpKxPKej6dgEy7RpQ5tOBqJgX4DGm/uha+U5U71oL+PgiY3a
uPMx8xEXErfZMBd4gIY8J2k8lXFxToZutHZpuOC3BqPWZGviu1Qwlra33PUOdaVTXhY41kObllVs
aaR+EHWRrZF3814a5ZdZq75GiP5LH5VECm5St/8cdM1D088VOrH8UI1Lg4fbWTR5e6RI/65GXm5O
QnN1Ep2dynzrxrC5nJjB0lvBtXAGfyrie87mnNrWLPHvQlu45qcUUmEInEDmVXRTa4ihiygiIcK4
zfhp0YhD4cgg9m9iu2lvWP3O6C7WOMTvTvJ/QdP6yVsrQtPRIzRCip6wBDaVHw/GBOuZPcTsa30p
xdnocBJ108R+WGbAy6G0/g6e5TI5/N53wgsS28TIgrnFRBF0f6IcFQmDc9dU9aFiYnDRJWzdATsg
Lxsdsq9d91+SwhTiKh6CntYwCexsXivyMeVl5mbAOE/cIK+thLwupQZR0yHZnEss6U9DAqGUmmI2
gGKpIrZtpafezdh0Qg70olvubU/TqdEo5SHtAezSF+y+1e4wdvcK27DaLZ0FjXBdeciorwvniVwb
HTmwxZEL9taJNS2TJ8ZD6TuAUItZvesKs28BtSD3DhEE0j2t4t+DyWpeTHCv00XM2cjQz06TA5Zl
RLeLoXq1CzMODvsgBkY98w/ltagbWKIysbxpq6wABLI+C58wq7/+0rXa8Z33h+8A8LhAqcHWYyLO
/PSl04RpEzcza2Bd+rwMtBH1osehEJ/9+oX0L/rTC4E+ZhuA3cn++eoKJCe4tuCFigTELOJEWW5x
9PD9cO9pIK2Gn8fwtLwVuu/fQcn+/Opw3ANmu7BsQ7jt+tr/zuLUGDNU2ZlwnswahnfjGGxS0E3s
Hwt5qMnYehTT+hwCjLHk2Pbrt24xuv7pvWOYt03dnaohYz+/9zFzDRw6kqSl1fDbhzFmnIIJHbx1
pjg2C0uziwcx10eKhtijmvRCcvCrYr844He0Hk5/0P9QTn+DckJa1HLff/bzfUrVl7oiR/eDvvnx
U3/YF7zfAhNxE8vcv2BNv+ubof0bnQEkIdiaBadc+b/0TeH/ZnLV4wLk/7FRH/kz/ohI4OYjI47C
yM3BNfLPLAw/PsShOHE8dfFbMLIilOg5P13oKKtJ3ruJd2TzLg+ytKYb16o0ImxG2ekkcuJ3H9DN
xx38PYPxr14Q46JJjYlLtYylHzDf3Vk577qxm9I9Osx8NifA8RL2041XBO0hnmHq//r1flw0Pt6g
Lzw+L9CZCMw/JUBoTFsUJ1Bx9OvEe8tCXoBCKOtBuWhdv36pHx8ap5fiq+a7Jm9GsOXnpjqZjOi9
uSWOeTlCbfMzeWAExA2MMd666kiGPvl5Zl2RA5zufv3Sf/EuuZIwjAYBFRP+z5y9sc2H2TSkOCob
taEK2AGSdKj0RDhmRfn1i/30fDq9Ua5AzJ8ooMCvfpbEJ2hRpT+lguyvxwsRUENKGzOTBWHofHSj
yoFAfI5jBSmMDt0BvqZVw82n4ttYmxp7/+u/6M9v30OZ9zz8NKj+fwJ7YkeLoENH4hiMgrd7kq1M
g3LX/+draXgE7AhB3Z346YIix2gWyTwLHKwQ13thqHe/KyfqY+2/W4X0vfDvNVB/zh4ZAgoQXd8k
vfTzhiftGkk4oBdHug2/fchgdmn8zbf5V58dDyHr9GI8pX66Ic2BA2dnF+K46A6ALBhYWgKP6lFr
0WD7X39R1o/e4Y+3pOGrNpsgPsKf8RZwmaxhMSznmNkpKxk+y/poRQZM+JN2F7S5+ya8mZs0DWHC
Jp1zFoNu+5vNxV9cwWh3PPZMfavqeqofn0KRzTYm8nJxnHDSnjukYCC5RxSYNIbiCm1Ddht5brPM
z0tP0cXp5kVzBY8fYkb99YfyV9+AbtqiqYJv2jd/uqJyEHe0sUAgU0x/7hh5jTSmIP0LMNDbf/5S
7D9p40JtcP60hZ6aQNJO3TrH1OXjDU8zD+JsPOoDLQb/+sV+fNTz+BZsnkw/FKws/p8v3ybpMNS0
jXEezZoUb0Ameakc6iWWkwRcaaH816+o3fbf3TH6JeHqkin0PG4dnf378XsF2SlsoNbhuRnJdM8s
ABVWwVK480iq3KUq4nt1XHifSZDZDyd4aElB8RGAVzNu0JXaAyA6eTg9QfBMsyefF5upQ5RgDcNo
W//dh8Rs8se/mYUf0x2zRaiNDmNQ76evn9KrTEylI85VYZY7IHLLrk498E2WyntcMxR1xbRXZ5Ku
ZSo7Z28Lj8a7lZz4TvotfyMyCM/eyI27d5K93fvEOB62RbJwX9k01CQbU2bWsHJP3TJWTDUkDb3T
XUH68WBm/Jg0mXH4CJ4Sochm3GFT9NMNfn1ETHLOZcYHuELUnW+YwBtySxaU6eKCw2OdhFFrHSy4
JjHW+gQAVxlCw6W9I40cQACpQxqpanmNgE8aVsV807YBXkQxCAz84BCYjCUwqFaNsJqXufa7ZW9E
S+idj2iyDBJjygVmacFKzcFfvedZ0b74TWU356WlN+UoiTeG3RnMc9gNp6/WHPKV+QvsJrqhSU4+
Ecfn2uty7y3HqgBTD4XvbaZU+P1ji+0Ng/tGi5r9paEl5sCgsL2TXlci4KJgA4nAqM4YgpzCSMiO
4MLMsMtAYD0KbT0QUW6snYmCjlMzzUwgeh85NClJhcfBqG3roTthZ0MU8Ttk3+XJHlz1/tE7RIMY
I7lJqve8jG0i3Dj+t4uKkEYDXHpPfaP5tziunLMwojZtVWaz9bB0fG5Y3DiEnFa5ipUac4pXOMzm
EpnpgwCmh9n3ubIFrTm0LVfz4p8nemMCPB+Ig8bNmgxK7vJ65uRYmAZFQG5VWFdt2nLVIOzRg+Tp
4pA5yxqAhDVD8PVgRj5V8/p5aZAHVHslhrbY20yf2zU0Uw07gOLx7tUJ919txrBpSyjrV4lRQued
T1zwqAbwuWFgoGekJ/uWVTlcywNhsCeFessBt+sh4xngJhorYC3q8HlTqVGwLq+6ymVE2uAHu1zg
hcVr6jnct6Fu3Tcv6WkrUJUM4XjMlgSau9iHZUEl3tixJ16rYagegiWdL4t2KDatmmqL0F9hBTsq
yOV5WtQDurUec6pimhjELnW/MVXkPdBolI4rvMeoNCSp5qvADMxjKZIaJYvGeGL/CtSZawBoqZb5
IQ9NF10zaRrkZe1n4ZokV0mE5rZrFByALOrLr7Uru2+BWDDT2X5/FXouTV3I6/hA6dRrMDAVPLhG
s0F364y5efYgtqsdLj7vy7T42K2w5V+QypTxjnOtj2Ovb1B0sxqITN3XV3jcgfGDNk5eYwfqJ06p
5pJYLWpUNUdHwpR+uw/U6L00KdlDHPjLqxeP9Tl8M4T4aRTLK0JVvsU/uqCpDHyNQeQO6zwfq1c6
zP1uUw3oumjo/l5vRtErJipYNlKWxrZlD7jCE1VSBI42zoOJQqPajO76XBlnVd42Z5lM1G52+/lr
BCV6S3+UQRKnLp/TfCDQN0M1JIdK5UKr6IjJ5RshHu6PdDFoPShhRA7S2pVNzS8KjCvBdJfHvxNR
15BT/m5tPL9wagTwFreHu5J4R+Jaf/PNeMFONzgwRQXJVKXDuBJRxAtBno02qOfJWYDIRvsJRoKF
aomtXdb9Y4ORoVkPldr1LsTOKjG/FL6qnylDsHHDWtNOGTAo+4K/A0p/ecuqRGHEwuP9whMtpYqx
yTfqx3Z2UZMJvDG7vrkBc8NFbRCN797mCMeAYWfcEkqzzLd109nZ8aOyC8MFg2+ett17LE0eSPWC
A+Gj6AjDdsiUERf3NugnF+dWmkwAw6BikS6EjrRAOAXpFVliujk1Z/kzqkanQtbjoHcjXAO2wFsi
C24A05oatc/TjkcQT2M2Zk3N03biHKUUWJONNyzWw9AIbv0+cduDmASoGdfKm5em4bKlk2NgTJ2D
9nuhqiVmP5dgKbWc2q7x0SWqKV+pRQmab3MzCBxgfofWjUliW2Vi/FoG8FHXbm64n8gbU3iThOpA
QxBp+mqK036FQSL5rIbuLWtcZ+uKNIa4wxBNPRcL/LP7dAHndAjsJLiC05uuvYJUEHTI9pAh/+3m
QDsHw7j0VxCPx8fBleWdFzff7GJ5nmxhXeed3eGjLvxibYc4eAWju/e4S+L3JU3H+7j3+ea446HP
wMkMVyL2R7hcSarjWYXyz0mAAhWexoKUlkJFnNc5trfxQCbYxPhcz5etgizgLVNK/Jtubmvl8S0Q
0wT+/IS5gfYRHHPF5YTQeo0HorgmEtPflWlAAxMVll/EYBTbGrvh5zr0hmPnNYBE3chOvZUKHFrH
aF5Yjf0yMlhuCx4XYQSAtgzE+TwOn6PGGO/HLs5vrb43LyU1o6/56OXgexmCsFbqjHiLin8Vijm9
lJPrnBvhCDcgGWL1ZqewkNA0cesifR9JIOJ5F3C15N7ikbeDDImLf7JsG8IO8I5plxSV8wAvn5lo
RVqsSROQTHO/3HawekA1x+NLX3RtvzWVEun5lE6TS42RaXiMWIDDXHkT3t99mPTqwCnXuMj8pX40
U5omCAViFVjZhm/+H3dn1pw2EsTxr+LKO5SQBBJblVSt78TBdlI5Nk8uGWQYWyCQxPnp8xsdhBHH
ej16oFZvBtyaaY367n+/XE85PLdzNPxTYzaJO9PxeHZFZcjyhjDaMDgfM60wPg0buBcDhNsVAFcN
hgNiWdTO+jNn9qVvzubU5j4/ALJDX0P062WRWFTOB83PC2EiRsl7tSlPBACC4YvDaMrgZQqeOomz
XDXBSp403As3cGwEYmPuh2aLUXTtGpCz/TFjv2x7Yl7QJEldxNQRX+NhY/IdYJ34h0uRx8VssaLi
/XlBosUBqtgGdIEhTqtn59wazx1BBnI16BnDBD2UGEtA02ozEZzbsOp+tsJPoZPKichtPog706D+
y4jmtU5TJFb/VFgT69KtWRG5mfGoeTmJHbpIQlO046spZ/eJBvbFz7FrJd15k7aSeYue40tj3GLM
QRw0mkDPh4ETnT64VvhEj/KEMrXBagkQaTJ+ag4W/fv4eUhn40rEyScLIKYQIAs6CilknSyp9YxI
4qOd72rB/PnCNFoPyXm7Lxs3VsvFgixZCFBpk5i7e/MyBf+nRuvhPwPGDlI61V8931H+4RinD9RP
3Y2YppecjqhQ+DJgJMMZOjtu2NfDMUBn0x+LAbMs7MyD/d/EQvONSNT5i7SE88vUj5ZffcZjJeuB
y/Lb+1CMkm/h235U9A/vJpTD3WfR1S7o7IlcQV+UoWQINSix1XRJ6XoPUQi8RCTTHkj6VrveJAkF
FAhOs7yo3QyAgM+/rrVBw2/Q7iVd6/TKbrjBon1MOLy/jJuHf6PswOsNxeic4x6JbrIZK3boQ3sd
E0ok/jAByBxCuLTCMcAlvcgmbDLBMetZf5xJ3AF2H9HuXWbhaO6eI0Dkjy5AYFyzq7T7JgBFYAlZ
DaJp8jo6JmBYyg7617wI+8+AUW8wqZ3ZwrIimsssccGmkprMKbHh7Dq6F4FOTVeXC5Zbb+MfcRJK
u2/VHZrbyOPlYgAxcVwvAnFIO1tUd/FX3w/XYnVbGO4/A2YdGC6LenkrOwNlOUAfrYG4xP07uu1b
Rlv34ds0C7jkI4DMyLZf0gWOFJPICd6S7HtekSM7BBRS6IpD22TIC2UgFJLv5kKzTvWAAZ/yV4Fg
5JFxwU4BR3TFIdnFpkXnxk4uuKhE0vq0Ohby8Oi4wHR3bYFg1F2GUwC+l19lgeDUXTKibTIOmVLI
LJEjsg9o6tpqL9pjI+4Xi4g9kzZ9cqPrXSrmEXKBNBSgOrkBcXTKgeiTTDLqvRHNupxPS8ot3yXi
dpMLrXad7H+Dkp7/bim/4sCsHY+zgQh6qcsh/HiXZ7LvB4Wxvf19bmh/7L1/Z5JyV34oPZDs3v66
ne2DclRSc3jjy8I8Tu+T/3u+we1bK/cqdlV8eC38yIu6A4rh8VeW+TKzEWB/B96jp44owHDj5P1Z
yft3yjo3nv+/EI5fvIKO5EnDkIdHmy645eFIJUy2sgrCL94o9uKCUrpkYGKLvzMf8i2sOPMC8RRG
peZDegiwDnXZQRloGHm9sKAkVw26FspUnzKAKN1EMLOnIJYST/1EXeLnfuDNvcjfpJz5YNqUc9/2
JHw6gTnT4aPa80mVaAWn8BKui556CoGcwJLTXf+VH9KoqlLGTsJN0qV8DceFKOikx9tKYdt0CX/s
MeZEoWunzavadINAMKZKfSNpZ8E60CY96gmvJEVk028FlMO5+vDAHEbF6S74Zls2UdBUgXC6YWXT
7suyWGJ6Llpwufjg7XLvczgV8Rab26ZbgXrpMAJVkR65baLL545H0Nwb9YrdS3bkEQF90nHsdckE
+EminOnc59amL7oD0feUClB6otsV6IKOkOBY5SmhYExW8MIwj5yuG3CYx4psos9Xxo70mcLwnWlU
Jl3JwsNRUpIhsrqorb/oW/8x8krWE5VhErhclx+3/sxT9RZOrlWB+XTrz0+uveE4BmJReTGhL0Mq
+gufn3zyo9hfFrTSVzMLWVZBvOMvRFdRY8RDq9DokjO/6GIrrVtGWLTXHcoBvmdeFKIpFbVjAgdf
2Q32Twhe+zJvcxLuBkLleBZy0WXLocFruiveO4dAk/A9+IPxMph5JTeBymYZf9FlyddB2PNPPsZb
ui0LbOiSz+CEdx1ECShcgS2R3WD7IEryFdiDB9EfNZ/sN3+hepUWi65A4n5PvEFxMKQsJKwip07o
PsoffjREsxWEUsqo4gp08SEIHk0e//TQO6N+ouZ1iavaFQjBn36cnOxcPBHsCg7fwd4dXcYwjgHG
KE+zRZdJ8cE+635XpGmdsd2OPxV56F3/pgbX5C+6ge9FH34DAAD//w==</cx:binary>
              </cx:geoCache>
            </cx:geography>
          </cx:layoutPr>
          <cx:valueColors>
            <cx:minColor>
              <a:schemeClr val="accent4">
                <a:lumMod val="40000"/>
                <a:lumOff val="60000"/>
              </a:schemeClr>
            </cx:minColor>
            <cx:midColor>
              <a:schemeClr val="accent1"/>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microsoft.com/office/2014/relationships/chartEx" Target="../charts/chartEx2.xml"/><Relationship Id="rId2" Type="http://schemas.openxmlformats.org/officeDocument/2006/relationships/image" Target="../media/image1.emf"/><Relationship Id="rId16" Type="http://schemas.microsoft.com/office/2014/relationships/chartEx" Target="../charts/chartEx3.xml"/><Relationship Id="rId1" Type="http://schemas.openxmlformats.org/officeDocument/2006/relationships/chart" Target="../charts/chart1.xml"/><Relationship Id="rId6" Type="http://schemas.openxmlformats.org/officeDocument/2006/relationships/image" Target="../media/image3.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2.emf"/><Relationship Id="rId9" Type="http://schemas.openxmlformats.org/officeDocument/2006/relationships/image" Target="../media/image5.emf"/><Relationship Id="rId1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2</xdr:col>
      <xdr:colOff>746760</xdr:colOff>
      <xdr:row>24</xdr:row>
      <xdr:rowOff>118110</xdr:rowOff>
    </xdr:from>
    <xdr:to>
      <xdr:col>6</xdr:col>
      <xdr:colOff>106680</xdr:colOff>
      <xdr:row>39</xdr:row>
      <xdr:rowOff>118110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DC9D7C2C-ABF9-50E8-69A0-7469CD641F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65960" y="4552950"/>
              <a:ext cx="27508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556260</xdr:colOff>
      <xdr:row>2</xdr:row>
      <xdr:rowOff>15240</xdr:rowOff>
    </xdr:from>
    <xdr:to>
      <xdr:col>23</xdr:col>
      <xdr:colOff>441960</xdr:colOff>
      <xdr:row>52</xdr:row>
      <xdr:rowOff>38100</xdr:rowOff>
    </xdr:to>
    <xdr:sp macro="" textlink="">
      <xdr:nvSpPr>
        <xdr:cNvPr id="2" name="Rectangle: Rounded Corners 1">
          <a:extLst>
            <a:ext uri="{FF2B5EF4-FFF2-40B4-BE49-F238E27FC236}">
              <a16:creationId xmlns:a16="http://schemas.microsoft.com/office/drawing/2014/main" id="{96C99281-428D-BC24-D53E-1E1C3AD8C13E}"/>
            </a:ext>
          </a:extLst>
        </xdr:cNvPr>
        <xdr:cNvSpPr/>
      </xdr:nvSpPr>
      <xdr:spPr>
        <a:xfrm>
          <a:off x="2994660" y="381000"/>
          <a:ext cx="11468100" cy="9166860"/>
        </a:xfrm>
        <a:prstGeom prst="roundRect">
          <a:avLst>
            <a:gd name="adj" fmla="val 3565"/>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xdr:colOff>
      <xdr:row>2</xdr:row>
      <xdr:rowOff>68580</xdr:rowOff>
    </xdr:from>
    <xdr:to>
      <xdr:col>23</xdr:col>
      <xdr:colOff>243840</xdr:colOff>
      <xdr:row>6</xdr:row>
      <xdr:rowOff>99060</xdr:rowOff>
    </xdr:to>
    <xdr:sp macro="" textlink="">
      <xdr:nvSpPr>
        <xdr:cNvPr id="3" name="Rectangle: Rounded Corners 2">
          <a:extLst>
            <a:ext uri="{FF2B5EF4-FFF2-40B4-BE49-F238E27FC236}">
              <a16:creationId xmlns:a16="http://schemas.microsoft.com/office/drawing/2014/main" id="{AFB01F2B-8657-EB82-F4BF-4BC26E04ADFC}"/>
            </a:ext>
          </a:extLst>
        </xdr:cNvPr>
        <xdr:cNvSpPr/>
      </xdr:nvSpPr>
      <xdr:spPr>
        <a:xfrm>
          <a:off x="3086100" y="434340"/>
          <a:ext cx="11178540" cy="762000"/>
        </a:xfrm>
        <a:prstGeom prst="roundRect">
          <a:avLst>
            <a:gd name="adj" fmla="val 29013"/>
          </a:avLst>
        </a:prstGeom>
        <a:solidFill>
          <a:schemeClr val="accent6">
            <a:lumMod val="20000"/>
            <a:lumOff val="80000"/>
          </a:schemeClr>
        </a:solid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xdr:colOff>
      <xdr:row>2</xdr:row>
      <xdr:rowOff>106680</xdr:rowOff>
    </xdr:from>
    <xdr:to>
      <xdr:col>21</xdr:col>
      <xdr:colOff>419100</xdr:colOff>
      <xdr:row>6</xdr:row>
      <xdr:rowOff>7620</xdr:rowOff>
    </xdr:to>
    <xdr:sp macro="" textlink="">
      <xdr:nvSpPr>
        <xdr:cNvPr id="4" name="TextBox 3">
          <a:extLst>
            <a:ext uri="{FF2B5EF4-FFF2-40B4-BE49-F238E27FC236}">
              <a16:creationId xmlns:a16="http://schemas.microsoft.com/office/drawing/2014/main" id="{FFFEB225-2A92-44D5-E483-3723F411ADA2}"/>
            </a:ext>
          </a:extLst>
        </xdr:cNvPr>
        <xdr:cNvSpPr txBox="1"/>
      </xdr:nvSpPr>
      <xdr:spPr>
        <a:xfrm>
          <a:off x="3695700" y="472440"/>
          <a:ext cx="952500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ysClr val="windowText" lastClr="000000"/>
              </a:solidFill>
              <a:effectLst>
                <a:outerShdw blurRad="63500" sx="102000" sy="102000" algn="ctr" rotWithShape="0">
                  <a:prstClr val="black">
                    <a:alpha val="40000"/>
                  </a:prstClr>
                </a:outerShdw>
              </a:effectLst>
              <a:latin typeface="+mn-lt"/>
            </a:rPr>
            <a:t>E-COMMERCE  SALES ANALYSIS DASH BOARD</a:t>
          </a:r>
          <a:endParaRPr lang="en-IN" sz="3600" b="1">
            <a:solidFill>
              <a:sysClr val="windowText" lastClr="000000"/>
            </a:solidFill>
            <a:effectLst>
              <a:outerShdw blurRad="63500" sx="102000" sy="102000" algn="ctr" rotWithShape="0">
                <a:prstClr val="black">
                  <a:alpha val="40000"/>
                </a:prstClr>
              </a:outerShdw>
            </a:effectLst>
            <a:latin typeface="+mn-lt"/>
          </a:endParaRPr>
        </a:p>
      </xdr:txBody>
    </xdr:sp>
    <xdr:clientData/>
  </xdr:twoCellAnchor>
  <xdr:twoCellAnchor>
    <xdr:from>
      <xdr:col>5</xdr:col>
      <xdr:colOff>68580</xdr:colOff>
      <xdr:row>6</xdr:row>
      <xdr:rowOff>167640</xdr:rowOff>
    </xdr:from>
    <xdr:to>
      <xdr:col>8</xdr:col>
      <xdr:colOff>435780</xdr:colOff>
      <xdr:row>9</xdr:row>
      <xdr:rowOff>87000</xdr:rowOff>
    </xdr:to>
    <xdr:sp macro="" textlink="">
      <xdr:nvSpPr>
        <xdr:cNvPr id="5" name="Rectangle: Rounded Corners 4">
          <a:extLst>
            <a:ext uri="{FF2B5EF4-FFF2-40B4-BE49-F238E27FC236}">
              <a16:creationId xmlns:a16="http://schemas.microsoft.com/office/drawing/2014/main" id="{47414AD2-0EE5-85DB-A656-72C88C37A28B}"/>
            </a:ext>
          </a:extLst>
        </xdr:cNvPr>
        <xdr:cNvSpPr/>
      </xdr:nvSpPr>
      <xdr:spPr>
        <a:xfrm>
          <a:off x="3116580" y="1264920"/>
          <a:ext cx="2196000" cy="468000"/>
        </a:xfrm>
        <a:prstGeom prst="roundRect">
          <a:avLst>
            <a:gd name="adj" fmla="val 40805"/>
          </a:avLst>
        </a:prstGeom>
        <a:solidFill>
          <a:schemeClr val="accent6">
            <a:lumMod val="20000"/>
            <a:lumOff val="80000"/>
          </a:schemeClr>
        </a:solid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483870</xdr:colOff>
      <xdr:row>6</xdr:row>
      <xdr:rowOff>156210</xdr:rowOff>
    </xdr:from>
    <xdr:to>
      <xdr:col>12</xdr:col>
      <xdr:colOff>241470</xdr:colOff>
      <xdr:row>9</xdr:row>
      <xdr:rowOff>75570</xdr:rowOff>
    </xdr:to>
    <xdr:sp macro="" textlink="">
      <xdr:nvSpPr>
        <xdr:cNvPr id="6" name="Rectangle: Rounded Corners 5">
          <a:extLst>
            <a:ext uri="{FF2B5EF4-FFF2-40B4-BE49-F238E27FC236}">
              <a16:creationId xmlns:a16="http://schemas.microsoft.com/office/drawing/2014/main" id="{F5BD1A82-F092-4E6F-9A8D-D3F5A90F9906}"/>
            </a:ext>
          </a:extLst>
        </xdr:cNvPr>
        <xdr:cNvSpPr/>
      </xdr:nvSpPr>
      <xdr:spPr>
        <a:xfrm>
          <a:off x="5360670" y="1253490"/>
          <a:ext cx="2196000" cy="468000"/>
        </a:xfrm>
        <a:prstGeom prst="roundRect">
          <a:avLst>
            <a:gd name="adj" fmla="val 40805"/>
          </a:avLst>
        </a:prstGeom>
        <a:solidFill>
          <a:schemeClr val="accent6">
            <a:lumMod val="20000"/>
            <a:lumOff val="80000"/>
          </a:schemeClr>
        </a:solid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510540</xdr:colOff>
      <xdr:row>6</xdr:row>
      <xdr:rowOff>163830</xdr:rowOff>
    </xdr:from>
    <xdr:to>
      <xdr:col>23</xdr:col>
      <xdr:colOff>268140</xdr:colOff>
      <xdr:row>9</xdr:row>
      <xdr:rowOff>83190</xdr:rowOff>
    </xdr:to>
    <xdr:sp macro="" textlink="">
      <xdr:nvSpPr>
        <xdr:cNvPr id="7" name="Rectangle: Rounded Corners 6">
          <a:extLst>
            <a:ext uri="{FF2B5EF4-FFF2-40B4-BE49-F238E27FC236}">
              <a16:creationId xmlns:a16="http://schemas.microsoft.com/office/drawing/2014/main" id="{ED2CBA60-C2C6-4924-AF01-287E6C53D659}"/>
            </a:ext>
          </a:extLst>
        </xdr:cNvPr>
        <xdr:cNvSpPr/>
      </xdr:nvSpPr>
      <xdr:spPr>
        <a:xfrm>
          <a:off x="12092940" y="1261110"/>
          <a:ext cx="2196000" cy="468000"/>
        </a:xfrm>
        <a:prstGeom prst="roundRect">
          <a:avLst>
            <a:gd name="adj" fmla="val 40805"/>
          </a:avLst>
        </a:prstGeom>
        <a:solidFill>
          <a:schemeClr val="accent6">
            <a:lumMod val="20000"/>
            <a:lumOff val="80000"/>
          </a:schemeClr>
        </a:solid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95250</xdr:colOff>
      <xdr:row>6</xdr:row>
      <xdr:rowOff>152400</xdr:rowOff>
    </xdr:from>
    <xdr:to>
      <xdr:col>19</xdr:col>
      <xdr:colOff>462450</xdr:colOff>
      <xdr:row>9</xdr:row>
      <xdr:rowOff>71760</xdr:rowOff>
    </xdr:to>
    <xdr:sp macro="" textlink="">
      <xdr:nvSpPr>
        <xdr:cNvPr id="8" name="Rectangle: Rounded Corners 7">
          <a:extLst>
            <a:ext uri="{FF2B5EF4-FFF2-40B4-BE49-F238E27FC236}">
              <a16:creationId xmlns:a16="http://schemas.microsoft.com/office/drawing/2014/main" id="{C4F592CE-2D97-4D81-9640-49A6E884FBA3}"/>
            </a:ext>
          </a:extLst>
        </xdr:cNvPr>
        <xdr:cNvSpPr/>
      </xdr:nvSpPr>
      <xdr:spPr>
        <a:xfrm>
          <a:off x="9848850" y="1249680"/>
          <a:ext cx="2196000" cy="468000"/>
        </a:xfrm>
        <a:prstGeom prst="roundRect">
          <a:avLst>
            <a:gd name="adj" fmla="val 40805"/>
          </a:avLst>
        </a:prstGeom>
        <a:solidFill>
          <a:schemeClr val="accent6">
            <a:lumMod val="20000"/>
            <a:lumOff val="80000"/>
          </a:schemeClr>
        </a:solid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289560</xdr:colOff>
      <xdr:row>6</xdr:row>
      <xdr:rowOff>160020</xdr:rowOff>
    </xdr:from>
    <xdr:to>
      <xdr:col>16</xdr:col>
      <xdr:colOff>47160</xdr:colOff>
      <xdr:row>9</xdr:row>
      <xdr:rowOff>79380</xdr:rowOff>
    </xdr:to>
    <xdr:sp macro="" textlink="">
      <xdr:nvSpPr>
        <xdr:cNvPr id="9" name="Rectangle: Rounded Corners 8">
          <a:extLst>
            <a:ext uri="{FF2B5EF4-FFF2-40B4-BE49-F238E27FC236}">
              <a16:creationId xmlns:a16="http://schemas.microsoft.com/office/drawing/2014/main" id="{C16205B7-B356-42A1-A40A-F15EEEC44CE1}"/>
            </a:ext>
          </a:extLst>
        </xdr:cNvPr>
        <xdr:cNvSpPr/>
      </xdr:nvSpPr>
      <xdr:spPr>
        <a:xfrm>
          <a:off x="7604760" y="1257300"/>
          <a:ext cx="2196000" cy="468000"/>
        </a:xfrm>
        <a:prstGeom prst="roundRect">
          <a:avLst>
            <a:gd name="adj" fmla="val 40805"/>
          </a:avLst>
        </a:prstGeom>
        <a:solidFill>
          <a:schemeClr val="accent6">
            <a:lumMod val="20000"/>
            <a:lumOff val="80000"/>
          </a:schemeClr>
        </a:solid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99060</xdr:colOff>
      <xdr:row>6</xdr:row>
      <xdr:rowOff>152400</xdr:rowOff>
    </xdr:from>
    <xdr:to>
      <xdr:col>8</xdr:col>
      <xdr:colOff>396240</xdr:colOff>
      <xdr:row>9</xdr:row>
      <xdr:rowOff>53340</xdr:rowOff>
    </xdr:to>
    <xdr:sp macro="" textlink="">
      <xdr:nvSpPr>
        <xdr:cNvPr id="10" name="TextBox 9">
          <a:extLst>
            <a:ext uri="{FF2B5EF4-FFF2-40B4-BE49-F238E27FC236}">
              <a16:creationId xmlns:a16="http://schemas.microsoft.com/office/drawing/2014/main" id="{A94963A6-00EE-99ED-8CEE-B55A1F937750}"/>
            </a:ext>
          </a:extLst>
        </xdr:cNvPr>
        <xdr:cNvSpPr txBox="1"/>
      </xdr:nvSpPr>
      <xdr:spPr>
        <a:xfrm>
          <a:off x="3147060" y="1249680"/>
          <a:ext cx="21259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effectLst>
                <a:outerShdw blurRad="63500" sx="102000" sy="102000" algn="ctr" rotWithShape="0">
                  <a:prstClr val="black">
                    <a:alpha val="40000"/>
                  </a:prstClr>
                </a:outerShdw>
              </a:effectLst>
              <a:latin typeface="+mj-lt"/>
            </a:rPr>
            <a:t>ORDES</a:t>
          </a:r>
        </a:p>
      </xdr:txBody>
    </xdr:sp>
    <xdr:clientData/>
  </xdr:twoCellAnchor>
  <xdr:twoCellAnchor>
    <xdr:from>
      <xdr:col>12</xdr:col>
      <xdr:colOff>289560</xdr:colOff>
      <xdr:row>6</xdr:row>
      <xdr:rowOff>160020</xdr:rowOff>
    </xdr:from>
    <xdr:to>
      <xdr:col>15</xdr:col>
      <xdr:colOff>586740</xdr:colOff>
      <xdr:row>9</xdr:row>
      <xdr:rowOff>60960</xdr:rowOff>
    </xdr:to>
    <xdr:sp macro="" textlink="">
      <xdr:nvSpPr>
        <xdr:cNvPr id="12" name="TextBox 11">
          <a:extLst>
            <a:ext uri="{FF2B5EF4-FFF2-40B4-BE49-F238E27FC236}">
              <a16:creationId xmlns:a16="http://schemas.microsoft.com/office/drawing/2014/main" id="{2EFBE53E-A7B6-47B6-99EE-6CB7A83E6185}"/>
            </a:ext>
          </a:extLst>
        </xdr:cNvPr>
        <xdr:cNvSpPr txBox="1"/>
      </xdr:nvSpPr>
      <xdr:spPr>
        <a:xfrm>
          <a:off x="7604760" y="1257300"/>
          <a:ext cx="21259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effectLst>
                <a:outerShdw blurRad="63500" sx="102000" sy="102000" algn="ctr" rotWithShape="0">
                  <a:prstClr val="black">
                    <a:alpha val="40000"/>
                  </a:prstClr>
                </a:outerShdw>
              </a:effectLst>
              <a:latin typeface="+mj-lt"/>
            </a:rPr>
            <a:t>SALES</a:t>
          </a:r>
        </a:p>
      </xdr:txBody>
    </xdr:sp>
    <xdr:clientData/>
  </xdr:twoCellAnchor>
  <xdr:twoCellAnchor>
    <xdr:from>
      <xdr:col>16</xdr:col>
      <xdr:colOff>95250</xdr:colOff>
      <xdr:row>6</xdr:row>
      <xdr:rowOff>152400</xdr:rowOff>
    </xdr:from>
    <xdr:to>
      <xdr:col>19</xdr:col>
      <xdr:colOff>392430</xdr:colOff>
      <xdr:row>9</xdr:row>
      <xdr:rowOff>53340</xdr:rowOff>
    </xdr:to>
    <xdr:sp macro="" textlink="">
      <xdr:nvSpPr>
        <xdr:cNvPr id="13" name="TextBox 12">
          <a:extLst>
            <a:ext uri="{FF2B5EF4-FFF2-40B4-BE49-F238E27FC236}">
              <a16:creationId xmlns:a16="http://schemas.microsoft.com/office/drawing/2014/main" id="{190AD393-A514-4D40-8DBF-E806A14B9F61}"/>
            </a:ext>
          </a:extLst>
        </xdr:cNvPr>
        <xdr:cNvSpPr txBox="1"/>
      </xdr:nvSpPr>
      <xdr:spPr>
        <a:xfrm>
          <a:off x="9848850" y="1249680"/>
          <a:ext cx="2125980" cy="449580"/>
        </a:xfrm>
        <a:prstGeom prst="rect">
          <a:avLst/>
        </a:prstGeom>
        <a:no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effectLst>
                <a:outerShdw blurRad="63500" sx="102000" sy="102000" algn="ctr" rotWithShape="0">
                  <a:prstClr val="black">
                    <a:alpha val="40000"/>
                  </a:prstClr>
                </a:outerShdw>
              </a:effectLst>
              <a:latin typeface="+mj-lt"/>
            </a:rPr>
            <a:t>PROFIT</a:t>
          </a:r>
        </a:p>
      </xdr:txBody>
    </xdr:sp>
    <xdr:clientData/>
  </xdr:twoCellAnchor>
  <xdr:twoCellAnchor>
    <xdr:from>
      <xdr:col>19</xdr:col>
      <xdr:colOff>510540</xdr:colOff>
      <xdr:row>6</xdr:row>
      <xdr:rowOff>163830</xdr:rowOff>
    </xdr:from>
    <xdr:to>
      <xdr:col>23</xdr:col>
      <xdr:colOff>198120</xdr:colOff>
      <xdr:row>9</xdr:row>
      <xdr:rowOff>64770</xdr:rowOff>
    </xdr:to>
    <xdr:sp macro="" textlink="">
      <xdr:nvSpPr>
        <xdr:cNvPr id="14" name="TextBox 13">
          <a:extLst>
            <a:ext uri="{FF2B5EF4-FFF2-40B4-BE49-F238E27FC236}">
              <a16:creationId xmlns:a16="http://schemas.microsoft.com/office/drawing/2014/main" id="{B4C40A5C-12ED-4590-8511-7403470A710F}"/>
            </a:ext>
          </a:extLst>
        </xdr:cNvPr>
        <xdr:cNvSpPr txBox="1"/>
      </xdr:nvSpPr>
      <xdr:spPr>
        <a:xfrm>
          <a:off x="12092940" y="1261110"/>
          <a:ext cx="21259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effectLst>
                <a:outerShdw blurRad="63500" sx="102000" sy="102000" algn="ctr" rotWithShape="0">
                  <a:prstClr val="black">
                    <a:alpha val="40000"/>
                  </a:prstClr>
                </a:outerShdw>
              </a:effectLst>
              <a:latin typeface="+mj-lt"/>
            </a:rPr>
            <a:t>PROFIT</a:t>
          </a:r>
          <a:r>
            <a:rPr lang="en-IN" sz="2000" b="1" baseline="0">
              <a:effectLst>
                <a:outerShdw blurRad="63500" sx="102000" sy="102000" algn="ctr" rotWithShape="0">
                  <a:prstClr val="black">
                    <a:alpha val="40000"/>
                  </a:prstClr>
                </a:outerShdw>
              </a:effectLst>
              <a:latin typeface="+mj-lt"/>
            </a:rPr>
            <a:t> MARGIN</a:t>
          </a:r>
          <a:endParaRPr lang="en-IN" sz="2000" b="1">
            <a:effectLst>
              <a:outerShdw blurRad="63500" sx="102000" sy="102000" algn="ctr" rotWithShape="0">
                <a:prstClr val="black">
                  <a:alpha val="40000"/>
                </a:prstClr>
              </a:outerShdw>
            </a:effectLst>
            <a:latin typeface="+mj-lt"/>
          </a:endParaRPr>
        </a:p>
      </xdr:txBody>
    </xdr:sp>
    <xdr:clientData/>
  </xdr:twoCellAnchor>
  <xdr:twoCellAnchor>
    <xdr:from>
      <xdr:col>19</xdr:col>
      <xdr:colOff>586740</xdr:colOff>
      <xdr:row>9</xdr:row>
      <xdr:rowOff>144780</xdr:rowOff>
    </xdr:from>
    <xdr:to>
      <xdr:col>23</xdr:col>
      <xdr:colOff>308340</xdr:colOff>
      <xdr:row>16</xdr:row>
      <xdr:rowOff>124620</xdr:rowOff>
    </xdr:to>
    <xdr:sp macro="" textlink="">
      <xdr:nvSpPr>
        <xdr:cNvPr id="16" name="Rectangle: Rounded Corners 15">
          <a:extLst>
            <a:ext uri="{FF2B5EF4-FFF2-40B4-BE49-F238E27FC236}">
              <a16:creationId xmlns:a16="http://schemas.microsoft.com/office/drawing/2014/main" id="{2BE5F630-ACA5-47A8-A9BC-1152F9A6F02D}"/>
            </a:ext>
          </a:extLst>
        </xdr:cNvPr>
        <xdr:cNvSpPr/>
      </xdr:nvSpPr>
      <xdr:spPr>
        <a:xfrm>
          <a:off x="12169140" y="1790700"/>
          <a:ext cx="2160000" cy="1260000"/>
        </a:xfrm>
        <a:prstGeom prst="roundRect">
          <a:avLst>
            <a:gd name="adj" fmla="val 17824"/>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140970</xdr:colOff>
      <xdr:row>9</xdr:row>
      <xdr:rowOff>125730</xdr:rowOff>
    </xdr:from>
    <xdr:to>
      <xdr:col>19</xdr:col>
      <xdr:colOff>472170</xdr:colOff>
      <xdr:row>16</xdr:row>
      <xdr:rowOff>105570</xdr:rowOff>
    </xdr:to>
    <xdr:sp macro="" textlink="">
      <xdr:nvSpPr>
        <xdr:cNvPr id="17" name="Rectangle: Rounded Corners 16">
          <a:extLst>
            <a:ext uri="{FF2B5EF4-FFF2-40B4-BE49-F238E27FC236}">
              <a16:creationId xmlns:a16="http://schemas.microsoft.com/office/drawing/2014/main" id="{58C8004A-CB35-4696-A329-FB3C1BF54983}"/>
            </a:ext>
          </a:extLst>
        </xdr:cNvPr>
        <xdr:cNvSpPr/>
      </xdr:nvSpPr>
      <xdr:spPr>
        <a:xfrm>
          <a:off x="9894570" y="1771650"/>
          <a:ext cx="2160000" cy="1260000"/>
        </a:xfrm>
        <a:prstGeom prst="roundRect">
          <a:avLst>
            <a:gd name="adj" fmla="val 17824"/>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327660</xdr:colOff>
      <xdr:row>9</xdr:row>
      <xdr:rowOff>150495</xdr:rowOff>
    </xdr:from>
    <xdr:to>
      <xdr:col>16</xdr:col>
      <xdr:colOff>49260</xdr:colOff>
      <xdr:row>16</xdr:row>
      <xdr:rowOff>130335</xdr:rowOff>
    </xdr:to>
    <xdr:sp macro="" textlink="">
      <xdr:nvSpPr>
        <xdr:cNvPr id="18" name="Rectangle: Rounded Corners 17">
          <a:extLst>
            <a:ext uri="{FF2B5EF4-FFF2-40B4-BE49-F238E27FC236}">
              <a16:creationId xmlns:a16="http://schemas.microsoft.com/office/drawing/2014/main" id="{AC956FB0-2CFA-43E7-A30A-3B349CFB1DF8}"/>
            </a:ext>
          </a:extLst>
        </xdr:cNvPr>
        <xdr:cNvSpPr/>
      </xdr:nvSpPr>
      <xdr:spPr>
        <a:xfrm>
          <a:off x="7642860" y="1796415"/>
          <a:ext cx="2160000" cy="1260000"/>
        </a:xfrm>
        <a:prstGeom prst="roundRect">
          <a:avLst>
            <a:gd name="adj" fmla="val 17824"/>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60960</xdr:colOff>
      <xdr:row>9</xdr:row>
      <xdr:rowOff>116205</xdr:rowOff>
    </xdr:from>
    <xdr:to>
      <xdr:col>8</xdr:col>
      <xdr:colOff>392160</xdr:colOff>
      <xdr:row>16</xdr:row>
      <xdr:rowOff>114300</xdr:rowOff>
    </xdr:to>
    <xdr:grpSp>
      <xdr:nvGrpSpPr>
        <xdr:cNvPr id="36" name="Group 35">
          <a:extLst>
            <a:ext uri="{FF2B5EF4-FFF2-40B4-BE49-F238E27FC236}">
              <a16:creationId xmlns:a16="http://schemas.microsoft.com/office/drawing/2014/main" id="{93E6AAE2-A1C3-8C31-51AF-0E72FC04CADC}"/>
            </a:ext>
          </a:extLst>
        </xdr:cNvPr>
        <xdr:cNvGrpSpPr/>
      </xdr:nvGrpSpPr>
      <xdr:grpSpPr>
        <a:xfrm>
          <a:off x="3126477" y="1771584"/>
          <a:ext cx="2170511" cy="1285613"/>
          <a:chOff x="3124200" y="1784985"/>
          <a:chExt cx="2160000" cy="1260000"/>
        </a:xfrm>
        <a:gradFill>
          <a:gsLst>
            <a:gs pos="0">
              <a:schemeClr val="tx2">
                <a:lumMod val="50000"/>
                <a:lumOff val="50000"/>
              </a:schemeClr>
            </a:gs>
            <a:gs pos="72746">
              <a:schemeClr val="tx2">
                <a:lumMod val="65000"/>
                <a:lumOff val="35000"/>
              </a:schemeClr>
            </a:gs>
            <a:gs pos="54500">
              <a:schemeClr val="tx2">
                <a:lumMod val="65000"/>
                <a:lumOff val="35000"/>
              </a:schemeClr>
            </a:gs>
            <a:gs pos="100000">
              <a:schemeClr val="tx2">
                <a:lumMod val="50000"/>
                <a:lumOff val="50000"/>
              </a:schemeClr>
            </a:gs>
          </a:gsLst>
          <a:path path="circle">
            <a:fillToRect l="100000" t="100000"/>
          </a:path>
        </a:gradFill>
      </xdr:grpSpPr>
      <xdr:sp macro="" textlink="">
        <xdr:nvSpPr>
          <xdr:cNvPr id="15" name="Rectangle: Rounded Corners 14">
            <a:extLst>
              <a:ext uri="{FF2B5EF4-FFF2-40B4-BE49-F238E27FC236}">
                <a16:creationId xmlns:a16="http://schemas.microsoft.com/office/drawing/2014/main" id="{062A8F82-FF83-46E2-8865-FD21454D90B4}"/>
              </a:ext>
            </a:extLst>
          </xdr:cNvPr>
          <xdr:cNvSpPr/>
        </xdr:nvSpPr>
        <xdr:spPr>
          <a:xfrm>
            <a:off x="3124200" y="1784985"/>
            <a:ext cx="2160000" cy="1260000"/>
          </a:xfrm>
          <a:prstGeom prst="roundRect">
            <a:avLst>
              <a:gd name="adj" fmla="val 17824"/>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3" name="Chart 32">
            <a:extLst>
              <a:ext uri="{FF2B5EF4-FFF2-40B4-BE49-F238E27FC236}">
                <a16:creationId xmlns:a16="http://schemas.microsoft.com/office/drawing/2014/main" id="{5350735F-64B2-46AC-B547-1EA9A6472498}"/>
              </a:ext>
            </a:extLst>
          </xdr:cNvPr>
          <xdr:cNvGraphicFramePr>
            <a:graphicFrameLocks/>
          </xdr:cNvGraphicFramePr>
        </xdr:nvGraphicFramePr>
        <xdr:xfrm>
          <a:off x="3573780" y="2164080"/>
          <a:ext cx="1264920" cy="37338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7</xdr:col>
      <xdr:colOff>38100</xdr:colOff>
      <xdr:row>13</xdr:row>
      <xdr:rowOff>55245</xdr:rowOff>
    </xdr:from>
    <xdr:to>
      <xdr:col>8</xdr:col>
      <xdr:colOff>373380</xdr:colOff>
      <xdr:row>15</xdr:row>
      <xdr:rowOff>17145</xdr:rowOff>
    </xdr:to>
    <xdr:sp macro="" textlink="'pivot tables'!$V$25">
      <xdr:nvSpPr>
        <xdr:cNvPr id="37" name="Rectangle: Rounded Corners 36">
          <a:extLst>
            <a:ext uri="{FF2B5EF4-FFF2-40B4-BE49-F238E27FC236}">
              <a16:creationId xmlns:a16="http://schemas.microsoft.com/office/drawing/2014/main" id="{A742A529-EC66-4BDC-BCC4-AED9A160C881}"/>
            </a:ext>
          </a:extLst>
        </xdr:cNvPr>
        <xdr:cNvSpPr/>
      </xdr:nvSpPr>
      <xdr:spPr>
        <a:xfrm>
          <a:off x="4305300" y="2432685"/>
          <a:ext cx="944880" cy="327660"/>
        </a:xfrm>
        <a:prstGeom prst="round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400" b="1">
            <a:solidFill>
              <a:sysClr val="windowText" lastClr="000000"/>
            </a:solidFill>
            <a:latin typeface="+mj-lt"/>
            <a:ea typeface="+mn-ea"/>
            <a:cs typeface="+mn-cs"/>
          </a:endParaRPr>
        </a:p>
      </xdr:txBody>
    </xdr:sp>
    <xdr:clientData/>
  </xdr:twoCellAnchor>
  <xdr:twoCellAnchor editAs="oneCell">
    <xdr:from>
      <xdr:col>7</xdr:col>
      <xdr:colOff>152400</xdr:colOff>
      <xdr:row>14</xdr:row>
      <xdr:rowOff>30480</xdr:rowOff>
    </xdr:from>
    <xdr:to>
      <xdr:col>8</xdr:col>
      <xdr:colOff>289560</xdr:colOff>
      <xdr:row>15</xdr:row>
      <xdr:rowOff>175260</xdr:rowOff>
    </xdr:to>
    <xdr:pic>
      <xdr:nvPicPr>
        <xdr:cNvPr id="20" name="Picture 19">
          <a:extLst>
            <a:ext uri="{FF2B5EF4-FFF2-40B4-BE49-F238E27FC236}">
              <a16:creationId xmlns:a16="http://schemas.microsoft.com/office/drawing/2014/main" id="{4593A9A6-9917-D2AB-027B-4DBC67F7B3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2590800"/>
          <a:ext cx="74676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483870</xdr:colOff>
      <xdr:row>6</xdr:row>
      <xdr:rowOff>179070</xdr:rowOff>
    </xdr:from>
    <xdr:to>
      <xdr:col>12</xdr:col>
      <xdr:colOff>235950</xdr:colOff>
      <xdr:row>16</xdr:row>
      <xdr:rowOff>124620</xdr:rowOff>
    </xdr:to>
    <xdr:grpSp>
      <xdr:nvGrpSpPr>
        <xdr:cNvPr id="28" name="Group 27">
          <a:extLst>
            <a:ext uri="{FF2B5EF4-FFF2-40B4-BE49-F238E27FC236}">
              <a16:creationId xmlns:a16="http://schemas.microsoft.com/office/drawing/2014/main" id="{B5372183-C591-E9CE-1AC7-74DC82726D5A}"/>
            </a:ext>
          </a:extLst>
        </xdr:cNvPr>
        <xdr:cNvGrpSpPr/>
      </xdr:nvGrpSpPr>
      <xdr:grpSpPr>
        <a:xfrm>
          <a:off x="5388698" y="1282656"/>
          <a:ext cx="2204493" cy="1784861"/>
          <a:chOff x="5360670" y="1253490"/>
          <a:chExt cx="2190480" cy="1774350"/>
        </a:xfrm>
      </xdr:grpSpPr>
      <xdr:sp macro="" textlink="">
        <xdr:nvSpPr>
          <xdr:cNvPr id="11" name="TextBox 10">
            <a:extLst>
              <a:ext uri="{FF2B5EF4-FFF2-40B4-BE49-F238E27FC236}">
                <a16:creationId xmlns:a16="http://schemas.microsoft.com/office/drawing/2014/main" id="{126120ED-0ACA-425F-A75D-71947970B0F9}"/>
              </a:ext>
            </a:extLst>
          </xdr:cNvPr>
          <xdr:cNvSpPr txBox="1"/>
        </xdr:nvSpPr>
        <xdr:spPr>
          <a:xfrm>
            <a:off x="5360670" y="1253490"/>
            <a:ext cx="212598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effectLst>
                  <a:outerShdw blurRad="63500" sx="102000" sy="102000" algn="ctr" rotWithShape="0">
                    <a:prstClr val="black">
                      <a:alpha val="40000"/>
                    </a:prstClr>
                  </a:outerShdw>
                </a:effectLst>
                <a:latin typeface="+mj-lt"/>
              </a:rPr>
              <a:t>QUANTITY</a:t>
            </a:r>
          </a:p>
        </xdr:txBody>
      </xdr:sp>
      <xdr:sp macro="" textlink="">
        <xdr:nvSpPr>
          <xdr:cNvPr id="19" name="Rectangle: Rounded Corners 18">
            <a:extLst>
              <a:ext uri="{FF2B5EF4-FFF2-40B4-BE49-F238E27FC236}">
                <a16:creationId xmlns:a16="http://schemas.microsoft.com/office/drawing/2014/main" id="{0177F287-D6C6-4E7A-BD1D-9A687BF62272}"/>
              </a:ext>
            </a:extLst>
          </xdr:cNvPr>
          <xdr:cNvSpPr/>
        </xdr:nvSpPr>
        <xdr:spPr>
          <a:xfrm>
            <a:off x="5391150" y="1767840"/>
            <a:ext cx="2160000" cy="1260000"/>
          </a:xfrm>
          <a:prstGeom prst="roundRect">
            <a:avLst>
              <a:gd name="adj" fmla="val 17824"/>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pivot tables'!Y25">
        <xdr:nvSpPr>
          <xdr:cNvPr id="21" name="TextBox 20">
            <a:extLst>
              <a:ext uri="{FF2B5EF4-FFF2-40B4-BE49-F238E27FC236}">
                <a16:creationId xmlns:a16="http://schemas.microsoft.com/office/drawing/2014/main" id="{B5D36D7C-8DE6-0515-7FC4-3451562836DC}"/>
              </a:ext>
            </a:extLst>
          </xdr:cNvPr>
          <xdr:cNvSpPr txBox="1"/>
        </xdr:nvSpPr>
        <xdr:spPr>
          <a:xfrm>
            <a:off x="5882640" y="1828800"/>
            <a:ext cx="11277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754BF0-CA06-456C-9ECB-3C22BE7A7CE4}" type="TxLink">
              <a:rPr lang="en-US" sz="2000" b="1" i="0" u="none" strike="noStrike">
                <a:solidFill>
                  <a:schemeClr val="bg1"/>
                </a:solidFill>
                <a:latin typeface="Calibri"/>
                <a:ea typeface="Calibri"/>
                <a:cs typeface="Calibri"/>
              </a:rPr>
              <a:pPr/>
              <a:t>#483</a:t>
            </a:fld>
            <a:endParaRPr lang="en-IN" sz="1400" b="1">
              <a:solidFill>
                <a:schemeClr val="bg1"/>
              </a:solidFill>
            </a:endParaRPr>
          </a:p>
        </xdr:txBody>
      </xdr:sp>
      <xdr:graphicFrame macro="">
        <xdr:nvGraphicFramePr>
          <xdr:cNvPr id="23" name="Chart 22">
            <a:extLst>
              <a:ext uri="{FF2B5EF4-FFF2-40B4-BE49-F238E27FC236}">
                <a16:creationId xmlns:a16="http://schemas.microsoft.com/office/drawing/2014/main" id="{6A9F014F-B581-44E5-8DC0-E6ACCAC1FF5E}"/>
              </a:ext>
            </a:extLst>
          </xdr:cNvPr>
          <xdr:cNvGraphicFramePr>
            <a:graphicFrameLocks/>
          </xdr:cNvGraphicFramePr>
        </xdr:nvGraphicFramePr>
        <xdr:xfrm>
          <a:off x="5715000" y="2118360"/>
          <a:ext cx="1428750" cy="461010"/>
        </xdr:xfrm>
        <a:graphic>
          <a:graphicData uri="http://schemas.openxmlformats.org/drawingml/2006/chart">
            <c:chart xmlns:c="http://schemas.openxmlformats.org/drawingml/2006/chart" xmlns:r="http://schemas.openxmlformats.org/officeDocument/2006/relationships" r:id="rId3"/>
          </a:graphicData>
        </a:graphic>
      </xdr:graphicFrame>
      <xdr:sp macro="" textlink="'pivot tables'!Y25">
        <xdr:nvSpPr>
          <xdr:cNvPr id="24" name="TextBox 23">
            <a:extLst>
              <a:ext uri="{FF2B5EF4-FFF2-40B4-BE49-F238E27FC236}">
                <a16:creationId xmlns:a16="http://schemas.microsoft.com/office/drawing/2014/main" id="{CDA065FB-26F9-41BA-A2B9-9C9E84A0DF0F}"/>
              </a:ext>
            </a:extLst>
          </xdr:cNvPr>
          <xdr:cNvSpPr txBox="1"/>
        </xdr:nvSpPr>
        <xdr:spPr>
          <a:xfrm>
            <a:off x="5448300" y="2575560"/>
            <a:ext cx="14287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YOY</a:t>
            </a:r>
            <a:r>
              <a:rPr lang="en-IN" sz="1600" b="1" baseline="0">
                <a:solidFill>
                  <a:schemeClr val="bg1"/>
                </a:solidFill>
              </a:rPr>
              <a:t> GROWTH</a:t>
            </a:r>
            <a:endParaRPr lang="en-IN" sz="1600" b="1">
              <a:solidFill>
                <a:schemeClr val="bg1"/>
              </a:solidFill>
            </a:endParaRPr>
          </a:p>
        </xdr:txBody>
      </xdr:sp>
      <xdr:pic>
        <xdr:nvPicPr>
          <xdr:cNvPr id="27" name="Picture 26">
            <a:extLst>
              <a:ext uri="{FF2B5EF4-FFF2-40B4-BE49-F238E27FC236}">
                <a16:creationId xmlns:a16="http://schemas.microsoft.com/office/drawing/2014/main" id="{C8B91299-AA5F-07D9-F19B-D174C233C5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58940" y="2575560"/>
            <a:ext cx="678180" cy="350520"/>
          </a:xfrm>
          <a:prstGeom prst="rect">
            <a:avLst/>
          </a:prstGeom>
          <a:noFill/>
          <a:ln>
            <a:noFill/>
          </a:ln>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594360</xdr:colOff>
      <xdr:row>10</xdr:row>
      <xdr:rowOff>15241</xdr:rowOff>
    </xdr:from>
    <xdr:to>
      <xdr:col>15</xdr:col>
      <xdr:colOff>358140</xdr:colOff>
      <xdr:row>12</xdr:row>
      <xdr:rowOff>30481</xdr:rowOff>
    </xdr:to>
    <xdr:sp macro="" textlink="'pivot tables'!AB25">
      <xdr:nvSpPr>
        <xdr:cNvPr id="29" name="TextBox 28">
          <a:extLst>
            <a:ext uri="{FF2B5EF4-FFF2-40B4-BE49-F238E27FC236}">
              <a16:creationId xmlns:a16="http://schemas.microsoft.com/office/drawing/2014/main" id="{5B644763-FBD9-4EEA-9AE7-D3CE8DFDCA97}"/>
            </a:ext>
          </a:extLst>
        </xdr:cNvPr>
        <xdr:cNvSpPr txBox="1"/>
      </xdr:nvSpPr>
      <xdr:spPr>
        <a:xfrm>
          <a:off x="7909560" y="1844041"/>
          <a:ext cx="15925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8C71A7-CB9E-4699-A5B5-90BEED1468BC}" type="TxLink">
            <a:rPr lang="en-US" sz="1800" b="1" i="0" u="none" strike="noStrike">
              <a:solidFill>
                <a:schemeClr val="bg1"/>
              </a:solidFill>
              <a:latin typeface="Calibri"/>
              <a:ea typeface="Calibri"/>
              <a:cs typeface="Calibri"/>
            </a:rPr>
            <a:pPr/>
            <a:t> $26,581.75 </a:t>
          </a:fld>
          <a:endParaRPr lang="en-IN" sz="2400" b="1" i="0" u="none" strike="noStrike">
            <a:solidFill>
              <a:schemeClr val="bg1"/>
            </a:solidFill>
            <a:latin typeface="Calibri"/>
            <a:ea typeface="Calibri"/>
            <a:cs typeface="Calibri"/>
          </a:endParaRPr>
        </a:p>
      </xdr:txBody>
    </xdr:sp>
    <xdr:clientData/>
  </xdr:twoCellAnchor>
  <xdr:twoCellAnchor>
    <xdr:from>
      <xdr:col>12</xdr:col>
      <xdr:colOff>419100</xdr:colOff>
      <xdr:row>14</xdr:row>
      <xdr:rowOff>112395</xdr:rowOff>
    </xdr:from>
    <xdr:to>
      <xdr:col>15</xdr:col>
      <xdr:colOff>19050</xdr:colOff>
      <xdr:row>16</xdr:row>
      <xdr:rowOff>104775</xdr:rowOff>
    </xdr:to>
    <xdr:sp macro="" textlink="'pivot tables'!Y25">
      <xdr:nvSpPr>
        <xdr:cNvPr id="30" name="TextBox 29">
          <a:extLst>
            <a:ext uri="{FF2B5EF4-FFF2-40B4-BE49-F238E27FC236}">
              <a16:creationId xmlns:a16="http://schemas.microsoft.com/office/drawing/2014/main" id="{CE5903D4-AFFC-47D4-ABA0-D60D963AC7F6}"/>
            </a:ext>
          </a:extLst>
        </xdr:cNvPr>
        <xdr:cNvSpPr txBox="1"/>
      </xdr:nvSpPr>
      <xdr:spPr>
        <a:xfrm>
          <a:off x="7734300" y="2672715"/>
          <a:ext cx="14287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YOY</a:t>
          </a:r>
          <a:r>
            <a:rPr lang="en-IN" sz="1600" b="1" baseline="0">
              <a:solidFill>
                <a:schemeClr val="bg1"/>
              </a:solidFill>
            </a:rPr>
            <a:t> GROWTH</a:t>
          </a:r>
          <a:endParaRPr lang="en-IN" sz="1600" b="1">
            <a:solidFill>
              <a:schemeClr val="bg1"/>
            </a:solidFill>
          </a:endParaRPr>
        </a:p>
      </xdr:txBody>
    </xdr:sp>
    <xdr:clientData/>
  </xdr:twoCellAnchor>
  <xdr:twoCellAnchor>
    <xdr:from>
      <xdr:col>5</xdr:col>
      <xdr:colOff>586740</xdr:colOff>
      <xdr:row>9</xdr:row>
      <xdr:rowOff>177165</xdr:rowOff>
    </xdr:from>
    <xdr:to>
      <xdr:col>7</xdr:col>
      <xdr:colOff>495300</xdr:colOff>
      <xdr:row>11</xdr:row>
      <xdr:rowOff>169545</xdr:rowOff>
    </xdr:to>
    <xdr:sp macro="" textlink="'pivot tables'!V25">
      <xdr:nvSpPr>
        <xdr:cNvPr id="44" name="TextBox 43">
          <a:extLst>
            <a:ext uri="{FF2B5EF4-FFF2-40B4-BE49-F238E27FC236}">
              <a16:creationId xmlns:a16="http://schemas.microsoft.com/office/drawing/2014/main" id="{80769B87-ED0B-4A48-AD72-0587AB805A77}"/>
            </a:ext>
          </a:extLst>
        </xdr:cNvPr>
        <xdr:cNvSpPr txBox="1"/>
      </xdr:nvSpPr>
      <xdr:spPr>
        <a:xfrm>
          <a:off x="3634740" y="1823085"/>
          <a:ext cx="11277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9EEF1C-BC29-447F-893A-CCF16362F969}" type="TxLink">
            <a:rPr lang="en-US" sz="2000" b="1" i="0" u="none" strike="noStrike">
              <a:solidFill>
                <a:schemeClr val="bg1"/>
              </a:solidFill>
              <a:latin typeface="Calibri"/>
              <a:ea typeface="Calibri"/>
              <a:cs typeface="Calibri"/>
            </a:rPr>
            <a:pPr marL="0" indent="0"/>
            <a:t>#135</a:t>
          </a:fld>
          <a:endParaRPr lang="en-IN" sz="2000" b="1" i="0" u="none" strike="noStrike">
            <a:solidFill>
              <a:schemeClr val="bg1"/>
            </a:solidFill>
            <a:latin typeface="Calibri"/>
            <a:ea typeface="Calibri"/>
            <a:cs typeface="Calibri"/>
          </a:endParaRPr>
        </a:p>
      </xdr:txBody>
    </xdr:sp>
    <xdr:clientData/>
  </xdr:twoCellAnchor>
  <xdr:twoCellAnchor>
    <xdr:from>
      <xdr:col>5</xdr:col>
      <xdr:colOff>60960</xdr:colOff>
      <xdr:row>14</xdr:row>
      <xdr:rowOff>9525</xdr:rowOff>
    </xdr:from>
    <xdr:to>
      <xdr:col>7</xdr:col>
      <xdr:colOff>270510</xdr:colOff>
      <xdr:row>16</xdr:row>
      <xdr:rowOff>1905</xdr:rowOff>
    </xdr:to>
    <xdr:sp macro="" textlink="'pivot tables'!Y25">
      <xdr:nvSpPr>
        <xdr:cNvPr id="45" name="TextBox 44">
          <a:extLst>
            <a:ext uri="{FF2B5EF4-FFF2-40B4-BE49-F238E27FC236}">
              <a16:creationId xmlns:a16="http://schemas.microsoft.com/office/drawing/2014/main" id="{47A87740-28AC-4059-B535-C24859B5D714}"/>
            </a:ext>
          </a:extLst>
        </xdr:cNvPr>
        <xdr:cNvSpPr txBox="1"/>
      </xdr:nvSpPr>
      <xdr:spPr>
        <a:xfrm>
          <a:off x="3108960" y="2569845"/>
          <a:ext cx="14287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YOY</a:t>
          </a:r>
          <a:r>
            <a:rPr lang="en-IN" sz="1600" b="1" baseline="0">
              <a:solidFill>
                <a:schemeClr val="bg1"/>
              </a:solidFill>
            </a:rPr>
            <a:t> GROWTH</a:t>
          </a:r>
          <a:endParaRPr lang="en-IN" sz="1600" b="1">
            <a:solidFill>
              <a:schemeClr val="bg1"/>
            </a:solidFill>
          </a:endParaRPr>
        </a:p>
      </xdr:txBody>
    </xdr:sp>
    <xdr:clientData/>
  </xdr:twoCellAnchor>
  <xdr:twoCellAnchor>
    <xdr:from>
      <xdr:col>13</xdr:col>
      <xdr:colOff>53340</xdr:colOff>
      <xdr:row>11</xdr:row>
      <xdr:rowOff>137160</xdr:rowOff>
    </xdr:from>
    <xdr:to>
      <xdr:col>15</xdr:col>
      <xdr:colOff>304800</xdr:colOff>
      <xdr:row>14</xdr:row>
      <xdr:rowOff>87630</xdr:rowOff>
    </xdr:to>
    <xdr:graphicFrame macro="">
      <xdr:nvGraphicFramePr>
        <xdr:cNvPr id="46" name="Chart 45">
          <a:extLst>
            <a:ext uri="{FF2B5EF4-FFF2-40B4-BE49-F238E27FC236}">
              <a16:creationId xmlns:a16="http://schemas.microsoft.com/office/drawing/2014/main" id="{AC4E6E7D-12E4-47F5-8299-5E3F28326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541020</xdr:colOff>
      <xdr:row>14</xdr:row>
      <xdr:rowOff>60960</xdr:rowOff>
    </xdr:from>
    <xdr:to>
      <xdr:col>15</xdr:col>
      <xdr:colOff>541020</xdr:colOff>
      <xdr:row>16</xdr:row>
      <xdr:rowOff>30480</xdr:rowOff>
    </xdr:to>
    <xdr:pic>
      <xdr:nvPicPr>
        <xdr:cNvPr id="47" name="Picture 46">
          <a:extLst>
            <a:ext uri="{FF2B5EF4-FFF2-40B4-BE49-F238E27FC236}">
              <a16:creationId xmlns:a16="http://schemas.microsoft.com/office/drawing/2014/main" id="{1FBEE3AB-9AD9-2253-2D4F-F12BEB1888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75420" y="2621280"/>
          <a:ext cx="60960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430530</xdr:colOff>
      <xdr:row>10</xdr:row>
      <xdr:rowOff>3810</xdr:rowOff>
    </xdr:from>
    <xdr:to>
      <xdr:col>19</xdr:col>
      <xdr:colOff>194310</xdr:colOff>
      <xdr:row>12</xdr:row>
      <xdr:rowOff>19050</xdr:rowOff>
    </xdr:to>
    <xdr:sp macro="" textlink="'pivot tables'!AE25">
      <xdr:nvSpPr>
        <xdr:cNvPr id="48" name="TextBox 47">
          <a:extLst>
            <a:ext uri="{FF2B5EF4-FFF2-40B4-BE49-F238E27FC236}">
              <a16:creationId xmlns:a16="http://schemas.microsoft.com/office/drawing/2014/main" id="{63383473-422D-4557-9475-A0C6003416B9}"/>
            </a:ext>
          </a:extLst>
        </xdr:cNvPr>
        <xdr:cNvSpPr txBox="1"/>
      </xdr:nvSpPr>
      <xdr:spPr>
        <a:xfrm>
          <a:off x="10184130" y="1832610"/>
          <a:ext cx="15925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2D275E-ACDA-48C0-9924-0273F72D1D0E}" type="TxLink">
            <a:rPr lang="en-US" sz="1800" b="1" i="0" u="none" strike="noStrike">
              <a:solidFill>
                <a:schemeClr val="bg1"/>
              </a:solidFill>
              <a:latin typeface="Calibri"/>
              <a:ea typeface="Calibri"/>
              <a:cs typeface="Calibri"/>
            </a:rPr>
            <a:pPr marL="0" indent="0"/>
            <a:t> $5,034.72 </a:t>
          </a:fld>
          <a:endParaRPr lang="en-IN" sz="1800" b="1" i="0" u="none" strike="noStrike">
            <a:solidFill>
              <a:schemeClr val="bg1"/>
            </a:solidFill>
            <a:latin typeface="Calibri"/>
            <a:ea typeface="Calibri"/>
            <a:cs typeface="Calibri"/>
          </a:endParaRPr>
        </a:p>
      </xdr:txBody>
    </xdr:sp>
    <xdr:clientData/>
  </xdr:twoCellAnchor>
  <xdr:twoCellAnchor>
    <xdr:from>
      <xdr:col>16</xdr:col>
      <xdr:colOff>140970</xdr:colOff>
      <xdr:row>14</xdr:row>
      <xdr:rowOff>40004</xdr:rowOff>
    </xdr:from>
    <xdr:to>
      <xdr:col>18</xdr:col>
      <xdr:colOff>350520</xdr:colOff>
      <xdr:row>16</xdr:row>
      <xdr:rowOff>32384</xdr:rowOff>
    </xdr:to>
    <xdr:sp macro="" textlink="'pivot tables'!Y25">
      <xdr:nvSpPr>
        <xdr:cNvPr id="49" name="TextBox 48">
          <a:extLst>
            <a:ext uri="{FF2B5EF4-FFF2-40B4-BE49-F238E27FC236}">
              <a16:creationId xmlns:a16="http://schemas.microsoft.com/office/drawing/2014/main" id="{703CEC2D-E206-430D-9F62-B5C71AD9ECF1}"/>
            </a:ext>
          </a:extLst>
        </xdr:cNvPr>
        <xdr:cNvSpPr txBox="1"/>
      </xdr:nvSpPr>
      <xdr:spPr>
        <a:xfrm>
          <a:off x="9894570" y="2600324"/>
          <a:ext cx="14287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YOY</a:t>
          </a:r>
          <a:r>
            <a:rPr lang="en-IN" sz="1600" b="1" baseline="0">
              <a:solidFill>
                <a:schemeClr val="bg1"/>
              </a:solidFill>
            </a:rPr>
            <a:t> GROWTH</a:t>
          </a:r>
          <a:endParaRPr lang="en-IN" sz="1600" b="1">
            <a:solidFill>
              <a:schemeClr val="bg1"/>
            </a:solidFill>
          </a:endParaRPr>
        </a:p>
      </xdr:txBody>
    </xdr:sp>
    <xdr:clientData/>
  </xdr:twoCellAnchor>
  <xdr:twoCellAnchor>
    <xdr:from>
      <xdr:col>16</xdr:col>
      <xdr:colOff>586740</xdr:colOff>
      <xdr:row>11</xdr:row>
      <xdr:rowOff>163830</xdr:rowOff>
    </xdr:from>
    <xdr:to>
      <xdr:col>19</xdr:col>
      <xdr:colOff>129540</xdr:colOff>
      <xdr:row>14</xdr:row>
      <xdr:rowOff>22860</xdr:rowOff>
    </xdr:to>
    <xdr:graphicFrame macro="">
      <xdr:nvGraphicFramePr>
        <xdr:cNvPr id="51" name="Chart 50">
          <a:extLst>
            <a:ext uri="{FF2B5EF4-FFF2-40B4-BE49-F238E27FC236}">
              <a16:creationId xmlns:a16="http://schemas.microsoft.com/office/drawing/2014/main" id="{CA52410C-C4C6-479D-897D-5FAB676E8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281940</xdr:colOff>
      <xdr:row>14</xdr:row>
      <xdr:rowOff>15240</xdr:rowOff>
    </xdr:from>
    <xdr:to>
      <xdr:col>19</xdr:col>
      <xdr:colOff>259080</xdr:colOff>
      <xdr:row>15</xdr:row>
      <xdr:rowOff>160020</xdr:rowOff>
    </xdr:to>
    <xdr:pic>
      <xdr:nvPicPr>
        <xdr:cNvPr id="52" name="Picture 51">
          <a:extLst>
            <a:ext uri="{FF2B5EF4-FFF2-40B4-BE49-F238E27FC236}">
              <a16:creationId xmlns:a16="http://schemas.microsoft.com/office/drawing/2014/main" id="{DB3B8553-E5FB-6A69-D1B5-3B891834B5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254740" y="2575560"/>
          <a:ext cx="58674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7620</xdr:colOff>
      <xdr:row>10</xdr:row>
      <xdr:rowOff>45720</xdr:rowOff>
    </xdr:from>
    <xdr:to>
      <xdr:col>22</xdr:col>
      <xdr:colOff>403860</xdr:colOff>
      <xdr:row>12</xdr:row>
      <xdr:rowOff>60960</xdr:rowOff>
    </xdr:to>
    <xdr:sp macro="" textlink="'pivot tables'!AH25">
      <xdr:nvSpPr>
        <xdr:cNvPr id="53" name="TextBox 52">
          <a:extLst>
            <a:ext uri="{FF2B5EF4-FFF2-40B4-BE49-F238E27FC236}">
              <a16:creationId xmlns:a16="http://schemas.microsoft.com/office/drawing/2014/main" id="{BF0DBDA2-A0A3-46FB-A5DB-11A7A8646AD0}"/>
            </a:ext>
          </a:extLst>
        </xdr:cNvPr>
        <xdr:cNvSpPr txBox="1"/>
      </xdr:nvSpPr>
      <xdr:spPr>
        <a:xfrm>
          <a:off x="12809220" y="1874520"/>
          <a:ext cx="10058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788179-10CC-4374-BDDA-AAA2F1B5A27F}" type="TxLink">
            <a:rPr lang="en-US" sz="1800" b="1" i="0" u="none" strike="noStrike">
              <a:solidFill>
                <a:schemeClr val="bg1"/>
              </a:solidFill>
              <a:latin typeface="Calibri"/>
              <a:ea typeface="Calibri"/>
              <a:cs typeface="Calibri"/>
            </a:rPr>
            <a:pPr marL="0" indent="0"/>
            <a:t>18.94%</a:t>
          </a:fld>
          <a:endParaRPr lang="en-IN" sz="1800" b="1" i="0" u="none" strike="noStrike">
            <a:solidFill>
              <a:schemeClr val="bg1"/>
            </a:solidFill>
            <a:latin typeface="Calibri"/>
            <a:ea typeface="Calibri"/>
            <a:cs typeface="Calibri"/>
          </a:endParaRPr>
        </a:p>
      </xdr:txBody>
    </xdr:sp>
    <xdr:clientData/>
  </xdr:twoCellAnchor>
  <xdr:twoCellAnchor>
    <xdr:from>
      <xdr:col>19</xdr:col>
      <xdr:colOff>556260</xdr:colOff>
      <xdr:row>14</xdr:row>
      <xdr:rowOff>51434</xdr:rowOff>
    </xdr:from>
    <xdr:to>
      <xdr:col>22</xdr:col>
      <xdr:colOff>156210</xdr:colOff>
      <xdr:row>16</xdr:row>
      <xdr:rowOff>43814</xdr:rowOff>
    </xdr:to>
    <xdr:sp macro="" textlink="'pivot tables'!Y25">
      <xdr:nvSpPr>
        <xdr:cNvPr id="54" name="TextBox 53">
          <a:extLst>
            <a:ext uri="{FF2B5EF4-FFF2-40B4-BE49-F238E27FC236}">
              <a16:creationId xmlns:a16="http://schemas.microsoft.com/office/drawing/2014/main" id="{4ECD8DD7-C759-4E80-BC8C-FF4C0CC68166}"/>
            </a:ext>
          </a:extLst>
        </xdr:cNvPr>
        <xdr:cNvSpPr txBox="1"/>
      </xdr:nvSpPr>
      <xdr:spPr>
        <a:xfrm>
          <a:off x="12138660" y="2611754"/>
          <a:ext cx="14287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YOY</a:t>
          </a:r>
          <a:r>
            <a:rPr lang="en-IN" sz="1600" b="1" baseline="0">
              <a:solidFill>
                <a:schemeClr val="bg1"/>
              </a:solidFill>
            </a:rPr>
            <a:t> GROWTH</a:t>
          </a:r>
          <a:endParaRPr lang="en-IN" sz="1600" b="1">
            <a:solidFill>
              <a:schemeClr val="bg1"/>
            </a:solidFill>
          </a:endParaRPr>
        </a:p>
      </xdr:txBody>
    </xdr:sp>
    <xdr:clientData/>
  </xdr:twoCellAnchor>
  <xdr:twoCellAnchor editAs="oneCell">
    <xdr:from>
      <xdr:col>22</xdr:col>
      <xdr:colOff>114300</xdr:colOff>
      <xdr:row>14</xdr:row>
      <xdr:rowOff>83820</xdr:rowOff>
    </xdr:from>
    <xdr:to>
      <xdr:col>23</xdr:col>
      <xdr:colOff>99060</xdr:colOff>
      <xdr:row>16</xdr:row>
      <xdr:rowOff>7620</xdr:rowOff>
    </xdr:to>
    <xdr:pic>
      <xdr:nvPicPr>
        <xdr:cNvPr id="55" name="Picture 54">
          <a:extLst>
            <a:ext uri="{FF2B5EF4-FFF2-40B4-BE49-F238E27FC236}">
              <a16:creationId xmlns:a16="http://schemas.microsoft.com/office/drawing/2014/main" id="{9AA8FD18-2F4E-5C07-20E4-8DA9AAE85CD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525500" y="2644140"/>
          <a:ext cx="59436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426720</xdr:colOff>
      <xdr:row>12</xdr:row>
      <xdr:rowOff>7620</xdr:rowOff>
    </xdr:from>
    <xdr:to>
      <xdr:col>22</xdr:col>
      <xdr:colOff>601980</xdr:colOff>
      <xdr:row>14</xdr:row>
      <xdr:rowOff>60960</xdr:rowOff>
    </xdr:to>
    <xdr:graphicFrame macro="">
      <xdr:nvGraphicFramePr>
        <xdr:cNvPr id="56" name="Chart 55">
          <a:extLst>
            <a:ext uri="{FF2B5EF4-FFF2-40B4-BE49-F238E27FC236}">
              <a16:creationId xmlns:a16="http://schemas.microsoft.com/office/drawing/2014/main" id="{22D2EADD-A293-4B0D-90F7-FA8336173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30480</xdr:colOff>
      <xdr:row>17</xdr:row>
      <xdr:rowOff>7620</xdr:rowOff>
    </xdr:from>
    <xdr:to>
      <xdr:col>13</xdr:col>
      <xdr:colOff>495300</xdr:colOff>
      <xdr:row>33</xdr:row>
      <xdr:rowOff>33540</xdr:rowOff>
    </xdr:to>
    <xdr:sp macro="" textlink="">
      <xdr:nvSpPr>
        <xdr:cNvPr id="58" name="Rectangle: Rounded Corners 57">
          <a:extLst>
            <a:ext uri="{FF2B5EF4-FFF2-40B4-BE49-F238E27FC236}">
              <a16:creationId xmlns:a16="http://schemas.microsoft.com/office/drawing/2014/main" id="{3803633E-3BAF-4CA6-9F17-BA757EA62625}"/>
            </a:ext>
          </a:extLst>
        </xdr:cNvPr>
        <xdr:cNvSpPr/>
      </xdr:nvSpPr>
      <xdr:spPr>
        <a:xfrm>
          <a:off x="3078480" y="3116580"/>
          <a:ext cx="5341620" cy="2952000"/>
        </a:xfrm>
        <a:prstGeom prst="roundRect">
          <a:avLst>
            <a:gd name="adj" fmla="val 9822"/>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182880</xdr:colOff>
      <xdr:row>17</xdr:row>
      <xdr:rowOff>45720</xdr:rowOff>
    </xdr:from>
    <xdr:to>
      <xdr:col>13</xdr:col>
      <xdr:colOff>297180</xdr:colOff>
      <xdr:row>19</xdr:row>
      <xdr:rowOff>45720</xdr:rowOff>
    </xdr:to>
    <xdr:sp macro="" textlink="">
      <xdr:nvSpPr>
        <xdr:cNvPr id="59" name="TextBox 58">
          <a:extLst>
            <a:ext uri="{FF2B5EF4-FFF2-40B4-BE49-F238E27FC236}">
              <a16:creationId xmlns:a16="http://schemas.microsoft.com/office/drawing/2014/main" id="{34D6DEB9-6525-91DF-4AF2-2398C26C7777}"/>
            </a:ext>
          </a:extLst>
        </xdr:cNvPr>
        <xdr:cNvSpPr txBox="1"/>
      </xdr:nvSpPr>
      <xdr:spPr>
        <a:xfrm>
          <a:off x="3230880" y="3154680"/>
          <a:ext cx="49911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bg1"/>
              </a:solidFill>
              <a:latin typeface="+mj-lt"/>
            </a:rPr>
            <a:t>SALES AND PROFIT BY MONTHLY</a:t>
          </a:r>
        </a:p>
      </xdr:txBody>
    </xdr:sp>
    <xdr:clientData/>
  </xdr:twoCellAnchor>
  <xdr:twoCellAnchor>
    <xdr:from>
      <xdr:col>5</xdr:col>
      <xdr:colOff>213360</xdr:colOff>
      <xdr:row>19</xdr:row>
      <xdr:rowOff>22860</xdr:rowOff>
    </xdr:from>
    <xdr:to>
      <xdr:col>13</xdr:col>
      <xdr:colOff>160020</xdr:colOff>
      <xdr:row>32</xdr:row>
      <xdr:rowOff>137160</xdr:rowOff>
    </xdr:to>
    <xdr:graphicFrame macro="">
      <xdr:nvGraphicFramePr>
        <xdr:cNvPr id="62" name="Chart 61">
          <a:extLst>
            <a:ext uri="{FF2B5EF4-FFF2-40B4-BE49-F238E27FC236}">
              <a16:creationId xmlns:a16="http://schemas.microsoft.com/office/drawing/2014/main" id="{CE25D557-9EF4-4152-8D8A-3A53F2995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579120</xdr:colOff>
      <xdr:row>17</xdr:row>
      <xdr:rowOff>45720</xdr:rowOff>
    </xdr:from>
    <xdr:to>
      <xdr:col>19</xdr:col>
      <xdr:colOff>411480</xdr:colOff>
      <xdr:row>33</xdr:row>
      <xdr:rowOff>22860</xdr:rowOff>
    </xdr:to>
    <xdr:sp macro="" textlink="">
      <xdr:nvSpPr>
        <xdr:cNvPr id="63" name="Rectangle: Rounded Corners 62">
          <a:extLst>
            <a:ext uri="{FF2B5EF4-FFF2-40B4-BE49-F238E27FC236}">
              <a16:creationId xmlns:a16="http://schemas.microsoft.com/office/drawing/2014/main" id="{ADBB55EB-4D13-ACB3-B7DC-3C0DFEF15C4E}"/>
            </a:ext>
          </a:extLst>
        </xdr:cNvPr>
        <xdr:cNvSpPr/>
      </xdr:nvSpPr>
      <xdr:spPr>
        <a:xfrm>
          <a:off x="8503920" y="3154680"/>
          <a:ext cx="3489960" cy="2903220"/>
        </a:xfrm>
        <a:prstGeom prst="roundRect">
          <a:avLst>
            <a:gd name="adj" fmla="val 10206"/>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525780</xdr:colOff>
      <xdr:row>17</xdr:row>
      <xdr:rowOff>53340</xdr:rowOff>
    </xdr:from>
    <xdr:to>
      <xdr:col>23</xdr:col>
      <xdr:colOff>358140</xdr:colOff>
      <xdr:row>32</xdr:row>
      <xdr:rowOff>160020</xdr:rowOff>
    </xdr:to>
    <xdr:sp macro="" textlink="">
      <xdr:nvSpPr>
        <xdr:cNvPr id="65" name="Rectangle: Rounded Corners 64">
          <a:extLst>
            <a:ext uri="{FF2B5EF4-FFF2-40B4-BE49-F238E27FC236}">
              <a16:creationId xmlns:a16="http://schemas.microsoft.com/office/drawing/2014/main" id="{D0FCFAB4-E40E-39CD-4576-6690E720B3D1}"/>
            </a:ext>
          </a:extLst>
        </xdr:cNvPr>
        <xdr:cNvSpPr/>
      </xdr:nvSpPr>
      <xdr:spPr>
        <a:xfrm>
          <a:off x="12108180" y="3162300"/>
          <a:ext cx="2270760" cy="2849880"/>
        </a:xfrm>
        <a:prstGeom prst="roundRect">
          <a:avLst>
            <a:gd name="adj" fmla="val 9620"/>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205740</xdr:colOff>
      <xdr:row>19</xdr:row>
      <xdr:rowOff>99060</xdr:rowOff>
    </xdr:from>
    <xdr:to>
      <xdr:col>19</xdr:col>
      <xdr:colOff>220980</xdr:colOff>
      <xdr:row>32</xdr:row>
      <xdr:rowOff>167640</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82DE7840-13CC-4CBC-920F-F853B403D4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740140" y="3573780"/>
              <a:ext cx="3063240"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167640</xdr:colOff>
      <xdr:row>17</xdr:row>
      <xdr:rowOff>22860</xdr:rowOff>
    </xdr:from>
    <xdr:to>
      <xdr:col>19</xdr:col>
      <xdr:colOff>320040</xdr:colOff>
      <xdr:row>19</xdr:row>
      <xdr:rowOff>22860</xdr:rowOff>
    </xdr:to>
    <xdr:sp macro="" textlink="">
      <xdr:nvSpPr>
        <xdr:cNvPr id="67" name="TextBox 66">
          <a:extLst>
            <a:ext uri="{FF2B5EF4-FFF2-40B4-BE49-F238E27FC236}">
              <a16:creationId xmlns:a16="http://schemas.microsoft.com/office/drawing/2014/main" id="{F5E9FBC0-36FA-4802-8276-5F1063039100}"/>
            </a:ext>
          </a:extLst>
        </xdr:cNvPr>
        <xdr:cNvSpPr txBox="1"/>
      </xdr:nvSpPr>
      <xdr:spPr>
        <a:xfrm>
          <a:off x="8702040" y="3131820"/>
          <a:ext cx="32004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bg1"/>
              </a:solidFill>
              <a:latin typeface="+mj-lt"/>
            </a:rPr>
            <a:t>TOTAL PROFIT BY CATEGORY</a:t>
          </a:r>
        </a:p>
      </xdr:txBody>
    </xdr:sp>
    <xdr:clientData/>
  </xdr:twoCellAnchor>
  <xdr:twoCellAnchor>
    <xdr:from>
      <xdr:col>20</xdr:col>
      <xdr:colOff>45720</xdr:colOff>
      <xdr:row>19</xdr:row>
      <xdr:rowOff>91440</xdr:rowOff>
    </xdr:from>
    <xdr:to>
      <xdr:col>23</xdr:col>
      <xdr:colOff>266700</xdr:colOff>
      <xdr:row>32</xdr:row>
      <xdr:rowOff>30480</xdr:rowOff>
    </xdr:to>
    <xdr:graphicFrame macro="">
      <xdr:nvGraphicFramePr>
        <xdr:cNvPr id="69" name="Chart 68">
          <a:extLst>
            <a:ext uri="{FF2B5EF4-FFF2-40B4-BE49-F238E27FC236}">
              <a16:creationId xmlns:a16="http://schemas.microsoft.com/office/drawing/2014/main" id="{E6ADE47E-3E1F-47FE-AAAD-0BE577AAF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426720</xdr:colOff>
      <xdr:row>17</xdr:row>
      <xdr:rowOff>15240</xdr:rowOff>
    </xdr:from>
    <xdr:to>
      <xdr:col>23</xdr:col>
      <xdr:colOff>373380</xdr:colOff>
      <xdr:row>20</xdr:row>
      <xdr:rowOff>121920</xdr:rowOff>
    </xdr:to>
    <xdr:sp macro="" textlink="">
      <xdr:nvSpPr>
        <xdr:cNvPr id="70" name="TextBox 69">
          <a:extLst>
            <a:ext uri="{FF2B5EF4-FFF2-40B4-BE49-F238E27FC236}">
              <a16:creationId xmlns:a16="http://schemas.microsoft.com/office/drawing/2014/main" id="{0A08B909-46A4-45AC-9AC0-AC10FA58B01F}"/>
            </a:ext>
          </a:extLst>
        </xdr:cNvPr>
        <xdr:cNvSpPr txBox="1"/>
      </xdr:nvSpPr>
      <xdr:spPr>
        <a:xfrm>
          <a:off x="12009120" y="3124200"/>
          <a:ext cx="238506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mj-lt"/>
            </a:rPr>
            <a:t>TOTAL SALES BY CATEGORY</a:t>
          </a:r>
        </a:p>
      </xdr:txBody>
    </xdr:sp>
    <xdr:clientData/>
  </xdr:twoCellAnchor>
  <xdr:twoCellAnchor>
    <xdr:from>
      <xdr:col>5</xdr:col>
      <xdr:colOff>22860</xdr:colOff>
      <xdr:row>33</xdr:row>
      <xdr:rowOff>106680</xdr:rowOff>
    </xdr:from>
    <xdr:to>
      <xdr:col>13</xdr:col>
      <xdr:colOff>304800</xdr:colOff>
      <xdr:row>51</xdr:row>
      <xdr:rowOff>144780</xdr:rowOff>
    </xdr:to>
    <xdr:sp macro="" textlink="">
      <xdr:nvSpPr>
        <xdr:cNvPr id="73" name="Rectangle: Rounded Corners 72">
          <a:extLst>
            <a:ext uri="{FF2B5EF4-FFF2-40B4-BE49-F238E27FC236}">
              <a16:creationId xmlns:a16="http://schemas.microsoft.com/office/drawing/2014/main" id="{77F2E659-063B-4D1A-CA4C-0B62EAEDFA5F}"/>
            </a:ext>
          </a:extLst>
        </xdr:cNvPr>
        <xdr:cNvSpPr/>
      </xdr:nvSpPr>
      <xdr:spPr>
        <a:xfrm>
          <a:off x="3070860" y="6141720"/>
          <a:ext cx="5158740" cy="3329940"/>
        </a:xfrm>
        <a:prstGeom prst="roundRect">
          <a:avLst>
            <a:gd name="adj" fmla="val 8156"/>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419100</xdr:colOff>
      <xdr:row>33</xdr:row>
      <xdr:rowOff>114300</xdr:rowOff>
    </xdr:from>
    <xdr:to>
      <xdr:col>18</xdr:col>
      <xdr:colOff>297180</xdr:colOff>
      <xdr:row>51</xdr:row>
      <xdr:rowOff>144780</xdr:rowOff>
    </xdr:to>
    <xdr:sp macro="" textlink="">
      <xdr:nvSpPr>
        <xdr:cNvPr id="74" name="Rectangle: Rounded Corners 73">
          <a:extLst>
            <a:ext uri="{FF2B5EF4-FFF2-40B4-BE49-F238E27FC236}">
              <a16:creationId xmlns:a16="http://schemas.microsoft.com/office/drawing/2014/main" id="{3DB4D7AF-1CD6-4597-B7C8-E4C7DCF39219}"/>
            </a:ext>
          </a:extLst>
        </xdr:cNvPr>
        <xdr:cNvSpPr/>
      </xdr:nvSpPr>
      <xdr:spPr>
        <a:xfrm>
          <a:off x="8343900" y="6149340"/>
          <a:ext cx="2926080" cy="3322320"/>
        </a:xfrm>
        <a:prstGeom prst="roundRect">
          <a:avLst>
            <a:gd name="adj" fmla="val 10157"/>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381000</xdr:colOff>
      <xdr:row>33</xdr:row>
      <xdr:rowOff>121920</xdr:rowOff>
    </xdr:from>
    <xdr:to>
      <xdr:col>23</xdr:col>
      <xdr:colOff>358140</xdr:colOff>
      <xdr:row>51</xdr:row>
      <xdr:rowOff>121920</xdr:rowOff>
    </xdr:to>
    <xdr:sp macro="" textlink="">
      <xdr:nvSpPr>
        <xdr:cNvPr id="75" name="Rectangle: Rounded Corners 74">
          <a:extLst>
            <a:ext uri="{FF2B5EF4-FFF2-40B4-BE49-F238E27FC236}">
              <a16:creationId xmlns:a16="http://schemas.microsoft.com/office/drawing/2014/main" id="{82352E3A-095A-4FB4-91FC-BD9792415F4C}"/>
            </a:ext>
          </a:extLst>
        </xdr:cNvPr>
        <xdr:cNvSpPr/>
      </xdr:nvSpPr>
      <xdr:spPr>
        <a:xfrm>
          <a:off x="11353800" y="6156960"/>
          <a:ext cx="3025140" cy="3291840"/>
        </a:xfrm>
        <a:prstGeom prst="roundRect">
          <a:avLst>
            <a:gd name="adj" fmla="val 3317"/>
          </a:avLst>
        </a:prstGeom>
        <a:solidFill>
          <a:schemeClr val="tx2">
            <a:lumMod val="65000"/>
            <a:lumOff val="35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3</xdr:col>
      <xdr:colOff>0</xdr:colOff>
      <xdr:row>20</xdr:row>
      <xdr:rowOff>0</xdr:rowOff>
    </xdr:from>
    <xdr:to>
      <xdr:col>3</xdr:col>
      <xdr:colOff>220980</xdr:colOff>
      <xdr:row>21</xdr:row>
      <xdr:rowOff>7620</xdr:rowOff>
    </xdr:to>
    <xdr:pic>
      <xdr:nvPicPr>
        <xdr:cNvPr id="76" name="Picture 75">
          <a:extLst>
            <a:ext uri="{FF2B5EF4-FFF2-40B4-BE49-F238E27FC236}">
              <a16:creationId xmlns:a16="http://schemas.microsoft.com/office/drawing/2014/main" id="{FFD1F1AF-3D74-0516-A0B5-5D5BD10B4D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28800" y="3657600"/>
          <a:ext cx="2209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502920</xdr:colOff>
      <xdr:row>35</xdr:row>
      <xdr:rowOff>106680</xdr:rowOff>
    </xdr:from>
    <xdr:to>
      <xdr:col>18</xdr:col>
      <xdr:colOff>198120</xdr:colOff>
      <xdr:row>51</xdr:row>
      <xdr:rowOff>22860</xdr:rowOff>
    </xdr:to>
    <xdr:graphicFrame macro="">
      <xdr:nvGraphicFramePr>
        <xdr:cNvPr id="78" name="Chart 77">
          <a:extLst>
            <a:ext uri="{FF2B5EF4-FFF2-40B4-BE49-F238E27FC236}">
              <a16:creationId xmlns:a16="http://schemas.microsoft.com/office/drawing/2014/main" id="{4E6C622A-78B9-448B-8DFC-CF64CBDD5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502920</xdr:colOff>
      <xdr:row>34</xdr:row>
      <xdr:rowOff>15240</xdr:rowOff>
    </xdr:from>
    <xdr:to>
      <xdr:col>18</xdr:col>
      <xdr:colOff>274320</xdr:colOff>
      <xdr:row>36</xdr:row>
      <xdr:rowOff>7620</xdr:rowOff>
    </xdr:to>
    <xdr:sp macro="" textlink="">
      <xdr:nvSpPr>
        <xdr:cNvPr id="79" name="TextBox 78">
          <a:extLst>
            <a:ext uri="{FF2B5EF4-FFF2-40B4-BE49-F238E27FC236}">
              <a16:creationId xmlns:a16="http://schemas.microsoft.com/office/drawing/2014/main" id="{E5F379F0-74D8-34A8-76FA-C2B7D6057700}"/>
            </a:ext>
          </a:extLst>
        </xdr:cNvPr>
        <xdr:cNvSpPr txBox="1"/>
      </xdr:nvSpPr>
      <xdr:spPr>
        <a:xfrm>
          <a:off x="8427720" y="6233160"/>
          <a:ext cx="2819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mj-lt"/>
            </a:rPr>
            <a:t>TOP5 SALES</a:t>
          </a:r>
          <a:r>
            <a:rPr lang="en-IN" sz="1600" b="1" baseline="0">
              <a:solidFill>
                <a:schemeClr val="bg1"/>
              </a:solidFill>
              <a:latin typeface="+mj-lt"/>
            </a:rPr>
            <a:t> BY SYB-CATEGORY</a:t>
          </a:r>
          <a:endParaRPr lang="en-IN" sz="1600" b="1">
            <a:solidFill>
              <a:schemeClr val="bg1"/>
            </a:solidFill>
            <a:latin typeface="+mj-lt"/>
          </a:endParaRPr>
        </a:p>
      </xdr:txBody>
    </xdr:sp>
    <xdr:clientData/>
  </xdr:twoCellAnchor>
  <xdr:twoCellAnchor>
    <xdr:from>
      <xdr:col>5</xdr:col>
      <xdr:colOff>228600</xdr:colOff>
      <xdr:row>36</xdr:row>
      <xdr:rowOff>22860</xdr:rowOff>
    </xdr:from>
    <xdr:to>
      <xdr:col>13</xdr:col>
      <xdr:colOff>160020</xdr:colOff>
      <xdr:row>50</xdr:row>
      <xdr:rowOff>144780</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A721A161-0237-41CA-B2DF-C6900AB0F1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3276600" y="6606540"/>
              <a:ext cx="4808220" cy="2682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22860</xdr:colOff>
      <xdr:row>33</xdr:row>
      <xdr:rowOff>106680</xdr:rowOff>
    </xdr:from>
    <xdr:to>
      <xdr:col>13</xdr:col>
      <xdr:colOff>236220</xdr:colOff>
      <xdr:row>35</xdr:row>
      <xdr:rowOff>99060</xdr:rowOff>
    </xdr:to>
    <xdr:sp macro="" textlink="">
      <xdr:nvSpPr>
        <xdr:cNvPr id="81" name="TextBox 80">
          <a:extLst>
            <a:ext uri="{FF2B5EF4-FFF2-40B4-BE49-F238E27FC236}">
              <a16:creationId xmlns:a16="http://schemas.microsoft.com/office/drawing/2014/main" id="{DA814DE3-4492-48A1-B3E8-A2394EEAEC22}"/>
            </a:ext>
          </a:extLst>
        </xdr:cNvPr>
        <xdr:cNvSpPr txBox="1"/>
      </xdr:nvSpPr>
      <xdr:spPr>
        <a:xfrm>
          <a:off x="3070860" y="6141720"/>
          <a:ext cx="50901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mj-lt"/>
            </a:rPr>
            <a:t>TOTAL SALES</a:t>
          </a:r>
          <a:r>
            <a:rPr lang="en-IN" sz="1600" b="1" baseline="0">
              <a:solidFill>
                <a:schemeClr val="bg1"/>
              </a:solidFill>
              <a:latin typeface="+mj-lt"/>
            </a:rPr>
            <a:t> BY STATE</a:t>
          </a:r>
          <a:endParaRPr lang="en-IN" sz="1600" b="1">
            <a:solidFill>
              <a:schemeClr val="bg1"/>
            </a:solidFill>
            <a:latin typeface="+mj-lt"/>
          </a:endParaRPr>
        </a:p>
      </xdr:txBody>
    </xdr:sp>
    <xdr:clientData/>
  </xdr:twoCellAnchor>
  <xdr:twoCellAnchor editAs="oneCell">
    <xdr:from>
      <xdr:col>21</xdr:col>
      <xdr:colOff>365760</xdr:colOff>
      <xdr:row>42</xdr:row>
      <xdr:rowOff>129541</xdr:rowOff>
    </xdr:from>
    <xdr:to>
      <xdr:col>23</xdr:col>
      <xdr:colOff>304800</xdr:colOff>
      <xdr:row>51</xdr:row>
      <xdr:rowOff>53340</xdr:rowOff>
    </xdr:to>
    <mc:AlternateContent xmlns:mc="http://schemas.openxmlformats.org/markup-compatibility/2006" xmlns:a14="http://schemas.microsoft.com/office/drawing/2010/main">
      <mc:Choice Requires="a14">
        <xdr:graphicFrame macro="">
          <xdr:nvGraphicFramePr>
            <xdr:cNvPr id="82" name="Year">
              <a:extLst>
                <a:ext uri="{FF2B5EF4-FFF2-40B4-BE49-F238E27FC236}">
                  <a16:creationId xmlns:a16="http://schemas.microsoft.com/office/drawing/2014/main" id="{D66EC14B-F130-458C-A2E8-A38AFF0BA1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240932" y="7854644"/>
              <a:ext cx="1165247" cy="1579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42</xdr:row>
      <xdr:rowOff>144780</xdr:rowOff>
    </xdr:from>
    <xdr:to>
      <xdr:col>21</xdr:col>
      <xdr:colOff>275850</xdr:colOff>
      <xdr:row>51</xdr:row>
      <xdr:rowOff>60959</xdr:rowOff>
    </xdr:to>
    <mc:AlternateContent xmlns:mc="http://schemas.openxmlformats.org/markup-compatibility/2006" xmlns:a14="http://schemas.microsoft.com/office/drawing/2010/main">
      <mc:Choice Requires="a14">
        <xdr:graphicFrame macro="">
          <xdr:nvGraphicFramePr>
            <xdr:cNvPr id="83" name="Region">
              <a:extLst>
                <a:ext uri="{FF2B5EF4-FFF2-40B4-BE49-F238E27FC236}">
                  <a16:creationId xmlns:a16="http://schemas.microsoft.com/office/drawing/2014/main" id="{CFCECCCA-D52C-454B-80A6-8705522311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93062" y="7869883"/>
              <a:ext cx="1657960" cy="1571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434340</xdr:colOff>
      <xdr:row>35</xdr:row>
      <xdr:rowOff>1</xdr:rowOff>
    </xdr:from>
    <xdr:to>
      <xdr:col>23</xdr:col>
      <xdr:colOff>205740</xdr:colOff>
      <xdr:row>42</xdr:row>
      <xdr:rowOff>15241</xdr:rowOff>
    </xdr:to>
    <mc:AlternateContent xmlns:mc="http://schemas.openxmlformats.org/markup-compatibility/2006" xmlns:a14="http://schemas.microsoft.com/office/drawing/2010/main">
      <mc:Choice Requires="a14">
        <xdr:graphicFrame macro="">
          <xdr:nvGraphicFramePr>
            <xdr:cNvPr id="84" name="Segment">
              <a:extLst>
                <a:ext uri="{FF2B5EF4-FFF2-40B4-BE49-F238E27FC236}">
                  <a16:creationId xmlns:a16="http://schemas.microsoft.com/office/drawing/2014/main" id="{A536CB3F-A0AF-4CCA-80EA-093BF881D5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70202" y="6437587"/>
              <a:ext cx="2836917" cy="1302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gnesh gedda" refreshedDate="45728.578606712967" createdVersion="8" refreshedVersion="8" minRefreshableVersion="3" recordCount="9994" xr:uid="{DEE27618-B290-4466-903D-91074B71C85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6089679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1DF66D-2755-4D0F-91AF-37ADC305C80E}"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J11:AO12"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
  </rowFields>
  <rowItems count="1">
    <i>
      <x v="1"/>
    </i>
  </rowItems>
  <colFields count="1">
    <field x="-2"/>
  </colFields>
  <colItems count="5">
    <i>
      <x/>
    </i>
    <i i="1">
      <x v="1"/>
    </i>
    <i i="2">
      <x v="2"/>
    </i>
    <i i="3">
      <x v="3"/>
    </i>
    <i i="4">
      <x v="4"/>
    </i>
  </colItems>
  <dataFields count="5">
    <dataField name="Count of Order ID" fld="1" subtotal="count" baseField="0" baseItem="0"/>
    <dataField name="Sum of Quantity" fld="19" baseField="0" baseItem="0"/>
    <dataField name="Sum of Sales" fld="18" baseField="0" baseItem="0"/>
    <dataField name="Sum of Profit" fld="21" baseField="0" baseItem="0"/>
    <dataField name="Sum of Profit margin" fld="22" baseField="0" baseItem="0"/>
  </dataFields>
  <formats count="4">
    <format dxfId="119">
      <pivotArea outline="0" collapsedLevelsAreSubtotals="1" fieldPosition="0"/>
    </format>
    <format dxfId="118">
      <pivotArea outline="0" collapsedLevelsAreSubtotals="1" fieldPosition="0">
        <references count="1">
          <reference field="4294967294" count="1" selected="0">
            <x v="0"/>
          </reference>
        </references>
      </pivotArea>
    </format>
    <format dxfId="117">
      <pivotArea outline="0" collapsedLevelsAreSubtotals="1" fieldPosition="0">
        <references count="1">
          <reference field="4294967294" count="1" selected="0">
            <x v="1"/>
          </reference>
        </references>
      </pivotArea>
    </format>
    <format dxfId="116">
      <pivotArea outline="0" collapsedLevelsAreSubtotals="1"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35B738-96F9-4313-BC2D-7D72DE93240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A11:AB23"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12">
    <i>
      <x v="2"/>
    </i>
    <i>
      <x v="3"/>
    </i>
    <i>
      <x v="4"/>
    </i>
    <i>
      <x v="5"/>
    </i>
    <i>
      <x v="6"/>
    </i>
    <i>
      <x v="7"/>
    </i>
    <i>
      <x v="8"/>
    </i>
    <i>
      <x v="9"/>
    </i>
    <i>
      <x v="10"/>
    </i>
    <i>
      <x v="11"/>
    </i>
    <i>
      <x v="12"/>
    </i>
    <i t="grand">
      <x/>
    </i>
  </rowItems>
  <colItems count="1">
    <i/>
  </colItems>
  <dataFields count="1">
    <dataField name="Sum of Sales" fld="18" baseField="0" baseItem="0"/>
  </dataFields>
  <formats count="1">
    <format dxfId="120">
      <pivotArea collapsedLevelsAreSubtotals="1" fieldPosition="0">
        <references count="1">
          <reference field="23" count="12">
            <x v="1"/>
            <x v="2"/>
            <x v="3"/>
            <x v="4"/>
            <x v="5"/>
            <x v="6"/>
            <x v="7"/>
            <x v="8"/>
            <x v="9"/>
            <x v="10"/>
            <x v="11"/>
            <x v="12"/>
          </reference>
        </references>
      </pivotArea>
    </format>
  </formats>
  <chartFormats count="1">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C17BBD-8142-41B4-ADD9-BBF12DBE086B}" name="Tab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11:S1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6"/>
  </rowFields>
  <rowItems count="6">
    <i>
      <x v="5"/>
    </i>
    <i>
      <x/>
    </i>
    <i>
      <x v="13"/>
    </i>
    <i>
      <x v="14"/>
    </i>
    <i>
      <x v="4"/>
    </i>
    <i t="grand">
      <x/>
    </i>
  </rowItems>
  <colItems count="1">
    <i/>
  </colItems>
  <dataFields count="1">
    <dataField name="Sum of Sales" fld="18" baseField="0" baseItem="0"/>
  </dataFields>
  <formats count="1">
    <format dxfId="121">
      <pivotArea collapsedLevelsAreSubtotals="1" fieldPosition="0">
        <references count="1">
          <reference field="16" count="0"/>
        </references>
      </pivotArea>
    </format>
  </formats>
  <chartFormats count="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3"/>
          </reference>
        </references>
      </pivotArea>
    </chartFormat>
    <chartFormat chart="3" format="4">
      <pivotArea type="data" outline="0" fieldPosition="0">
        <references count="2">
          <reference field="4294967294" count="1" selected="0">
            <x v="0"/>
          </reference>
          <reference field="16" count="1" selected="0">
            <x v="16"/>
          </reference>
        </references>
      </pivotArea>
    </chartFormat>
    <chartFormat chart="3" format="5">
      <pivotArea type="data" outline="0" fieldPosition="0">
        <references count="2">
          <reference field="4294967294" count="1" selected="0">
            <x v="0"/>
          </reference>
          <reference field="16" count="1" selected="0">
            <x v="13"/>
          </reference>
        </references>
      </pivotArea>
    </chartFormat>
    <chartFormat chart="3" format="6">
      <pivotArea type="data" outline="0" fieldPosition="0">
        <references count="2">
          <reference field="4294967294" count="1" selected="0">
            <x v="0"/>
          </reference>
          <reference field="16" count="1" selected="0">
            <x v="5"/>
          </reference>
        </references>
      </pivotArea>
    </chartFormat>
    <chartFormat chart="3" format="7">
      <pivotArea type="data" outline="0" fieldPosition="0">
        <references count="2">
          <reference field="4294967294" count="1" selected="0">
            <x v="0"/>
          </reference>
          <reference field="16" count="1" selected="0">
            <x v="14"/>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C5744A-A363-4818-A682-BE7B28604D36}" name="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G5" firstHeaderRow="0" firstDataRow="1" firstDataCol="0"/>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dataFields count="5">
    <dataField name="Count of Order ID" fld="1" subtotal="count" baseField="0" baseItem="0"/>
    <dataField name="Sum of Quantity" fld="19" baseField="0" baseItem="0"/>
    <dataField name="Sum of Sales" fld="18" baseField="0" baseItem="0"/>
    <dataField name="Sum of Profit" fld="21" baseField="0" baseItem="0"/>
    <dataField name="Sum of Profit margin" fld="22"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48F41A-CBD3-414D-ABA6-01BA3BBDA10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X11:Y23"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12">
    <i>
      <x v="2"/>
    </i>
    <i>
      <x v="3"/>
    </i>
    <i>
      <x v="4"/>
    </i>
    <i>
      <x v="5"/>
    </i>
    <i>
      <x v="6"/>
    </i>
    <i>
      <x v="7"/>
    </i>
    <i>
      <x v="8"/>
    </i>
    <i>
      <x v="9"/>
    </i>
    <i>
      <x v="10"/>
    </i>
    <i>
      <x v="11"/>
    </i>
    <i>
      <x v="12"/>
    </i>
    <i t="grand">
      <x/>
    </i>
  </rowItems>
  <colItems count="1">
    <i/>
  </colItems>
  <dataFields count="1">
    <dataField name="Sum of Quantity" fld="19" baseField="0" baseItem="0"/>
  </dataFields>
  <formats count="1">
    <format dxfId="122">
      <pivotArea collapsedLevelsAreSubtotals="1" fieldPosition="0">
        <references count="1">
          <reference field="23" count="12">
            <x v="1"/>
            <x v="2"/>
            <x v="3"/>
            <x v="4"/>
            <x v="5"/>
            <x v="6"/>
            <x v="7"/>
            <x v="8"/>
            <x v="9"/>
            <x v="10"/>
            <x v="11"/>
            <x v="12"/>
          </reference>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7F751E-3ABB-45A0-B2C3-4CE96626EFF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D11:AE23"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12">
    <i>
      <x v="2"/>
    </i>
    <i>
      <x v="3"/>
    </i>
    <i>
      <x v="4"/>
    </i>
    <i>
      <x v="5"/>
    </i>
    <i>
      <x v="6"/>
    </i>
    <i>
      <x v="7"/>
    </i>
    <i>
      <x v="8"/>
    </i>
    <i>
      <x v="9"/>
    </i>
    <i>
      <x v="10"/>
    </i>
    <i>
      <x v="11"/>
    </i>
    <i>
      <x v="12"/>
    </i>
    <i t="grand">
      <x/>
    </i>
  </rowItems>
  <colItems count="1">
    <i/>
  </colItems>
  <dataFields count="1">
    <dataField name="Sum of Profit" fld="21" baseField="0" baseItem="0"/>
  </dataFields>
  <formats count="1">
    <format dxfId="123">
      <pivotArea collapsedLevelsAreSubtotals="1" fieldPosition="0">
        <references count="1">
          <reference field="23" count="12">
            <x v="1"/>
            <x v="2"/>
            <x v="3"/>
            <x v="4"/>
            <x v="5"/>
            <x v="6"/>
            <x v="7"/>
            <x v="8"/>
            <x v="9"/>
            <x v="10"/>
            <x v="11"/>
            <x v="12"/>
          </reference>
        </references>
      </pivotArea>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13AEA-4D1E-445B-9A3C-5AAAB72EBDE5}" name="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1:J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127">
      <pivotArea collapsedLevelsAreSubtotals="1" fieldPosition="0">
        <references count="1">
          <reference field="15" count="0"/>
        </references>
      </pivotArea>
    </format>
    <format dxfId="126">
      <pivotArea grandRow="1" outline="0" collapsedLevelsAreSubtotals="1" fieldPosition="0"/>
    </format>
    <format dxfId="125">
      <pivotArea outline="0" collapsedLevelsAreSubtotals="1" fieldPosition="0"/>
    </format>
    <format dxfId="124">
      <pivotArea outline="0" fieldPosition="0">
        <references count="1">
          <reference field="4294967294" count="1">
            <x v="0"/>
          </reference>
        </references>
      </pivotArea>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C625BA-444E-4D97-B365-8D9A40D2E5E9}" name="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11:E23"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39">
      <pivotArea collapsedLevelsAreSubtotals="1" fieldPosition="0">
        <references count="1">
          <reference field="23" count="1">
            <x v="1"/>
          </reference>
        </references>
      </pivotArea>
    </format>
    <format dxfId="138">
      <pivotArea collapsedLevelsAreSubtotals="1" fieldPosition="0">
        <references count="1">
          <reference field="23" count="1">
            <x v="2"/>
          </reference>
        </references>
      </pivotArea>
    </format>
    <format dxfId="137">
      <pivotArea collapsedLevelsAreSubtotals="1" fieldPosition="0">
        <references count="1">
          <reference field="23" count="1">
            <x v="3"/>
          </reference>
        </references>
      </pivotArea>
    </format>
    <format dxfId="136">
      <pivotArea collapsedLevelsAreSubtotals="1" fieldPosition="0">
        <references count="1">
          <reference field="23" count="1">
            <x v="4"/>
          </reference>
        </references>
      </pivotArea>
    </format>
    <format dxfId="135">
      <pivotArea collapsedLevelsAreSubtotals="1" fieldPosition="0">
        <references count="1">
          <reference field="23" count="1">
            <x v="5"/>
          </reference>
        </references>
      </pivotArea>
    </format>
    <format dxfId="134">
      <pivotArea collapsedLevelsAreSubtotals="1" fieldPosition="0">
        <references count="1">
          <reference field="23" count="1">
            <x v="6"/>
          </reference>
        </references>
      </pivotArea>
    </format>
    <format dxfId="133">
      <pivotArea collapsedLevelsAreSubtotals="1" fieldPosition="0">
        <references count="1">
          <reference field="23" count="1">
            <x v="7"/>
          </reference>
        </references>
      </pivotArea>
    </format>
    <format dxfId="132">
      <pivotArea collapsedLevelsAreSubtotals="1" fieldPosition="0">
        <references count="1">
          <reference field="23" count="1">
            <x v="8"/>
          </reference>
        </references>
      </pivotArea>
    </format>
    <format dxfId="131">
      <pivotArea collapsedLevelsAreSubtotals="1" fieldPosition="0">
        <references count="1">
          <reference field="23" count="1">
            <x v="9"/>
          </reference>
        </references>
      </pivotArea>
    </format>
    <format dxfId="130">
      <pivotArea collapsedLevelsAreSubtotals="1" fieldPosition="0">
        <references count="1">
          <reference field="23" count="1">
            <x v="10"/>
          </reference>
        </references>
      </pivotArea>
    </format>
    <format dxfId="129">
      <pivotArea collapsedLevelsAreSubtotals="1" fieldPosition="0">
        <references count="1">
          <reference field="23" count="1">
            <x v="11"/>
          </reference>
        </references>
      </pivotArea>
    </format>
    <format dxfId="128">
      <pivotArea collapsedLevelsAreSubtotals="1" fieldPosition="0">
        <references count="1">
          <reference field="23" count="1">
            <x v="12"/>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33DD6B-BE12-432A-8414-04B0972171B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U11:V23"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40">
      <pivotArea collapsedLevelsAreSubtotals="1" fieldPosition="0">
        <references count="1">
          <reference field="23" count="12">
            <x v="1"/>
            <x v="2"/>
            <x v="3"/>
            <x v="4"/>
            <x v="5"/>
            <x v="6"/>
            <x v="7"/>
            <x v="8"/>
            <x v="9"/>
            <x v="10"/>
            <x v="11"/>
            <x v="12"/>
          </reference>
        </references>
      </pivotArea>
    </format>
  </format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661DBB-69E0-434F-80E8-28ABA7C4D30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G11:AH23"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23"/>
  </rowFields>
  <rowItems count="12">
    <i>
      <x v="2"/>
    </i>
    <i>
      <x v="3"/>
    </i>
    <i>
      <x v="4"/>
    </i>
    <i>
      <x v="5"/>
    </i>
    <i>
      <x v="6"/>
    </i>
    <i>
      <x v="7"/>
    </i>
    <i>
      <x v="8"/>
    </i>
    <i>
      <x v="9"/>
    </i>
    <i>
      <x v="10"/>
    </i>
    <i>
      <x v="11"/>
    </i>
    <i>
      <x v="12"/>
    </i>
    <i t="grand">
      <x/>
    </i>
  </rowItems>
  <colItems count="1">
    <i/>
  </colItems>
  <dataFields count="1">
    <dataField name="Sum of Profit margin" fld="22" baseField="0" baseItem="0" numFmtId="10"/>
  </dataFields>
  <formats count="2">
    <format dxfId="142">
      <pivotArea collapsedLevelsAreSubtotals="1" fieldPosition="0">
        <references count="1">
          <reference field="23" count="12">
            <x v="1"/>
            <x v="2"/>
            <x v="3"/>
            <x v="4"/>
            <x v="5"/>
            <x v="6"/>
            <x v="7"/>
            <x v="8"/>
            <x v="9"/>
            <x v="10"/>
            <x v="11"/>
            <x v="12"/>
          </reference>
        </references>
      </pivotArea>
    </format>
    <format dxfId="141">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97B2D4-7A25-45A6-B5BE-4388537512AF}" name="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G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Profit" fld="21" baseField="0" baseItem="0"/>
  </dataFields>
  <formats count="2">
    <format dxfId="144">
      <pivotArea collapsedLevelsAreSubtotals="1" fieldPosition="0">
        <references count="1">
          <reference field="15" count="0"/>
        </references>
      </pivotArea>
    </format>
    <format dxfId="14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A4D67D-C39C-42ED-934F-F4260546001C}" name="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1:M23"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12">
    <i>
      <x v="5"/>
    </i>
    <i>
      <x v="6"/>
    </i>
    <i>
      <x v="17"/>
    </i>
    <i>
      <x v="18"/>
    </i>
    <i>
      <x v="19"/>
    </i>
    <i>
      <x v="27"/>
    </i>
    <i>
      <x v="28"/>
    </i>
    <i>
      <x v="30"/>
    </i>
    <i>
      <x v="33"/>
    </i>
    <i>
      <x v="36"/>
    </i>
    <i>
      <x v="3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237792-320E-4F86-874D-291E3FB792CC}" sourceName="Year">
  <pivotTables>
    <pivotTable tabId="4" name="Table4"/>
    <pivotTable tabId="4" name="PivotTable10"/>
    <pivotTable tabId="4" name="PivotTable11"/>
    <pivotTable tabId="4" name="PivotTable6"/>
    <pivotTable tabId="4" name="PivotTable7"/>
    <pivotTable tabId="4" name="PivotTable8"/>
    <pivotTable tabId="4" name="PivotTable9"/>
    <pivotTable tabId="4" name="Table"/>
    <pivotTable tabId="4" name="Table1"/>
    <pivotTable tabId="4" name="Table2"/>
    <pivotTable tabId="4" name="Table3"/>
    <pivotTable tabId="4" name="Table5"/>
  </pivotTables>
  <data>
    <tabular pivotCacheId="608967992">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10DAB01-15F5-4BAC-B6C2-8F4CF034B54E}" sourceName="Region">
  <pivotTables>
    <pivotTable tabId="4" name="Table4"/>
    <pivotTable tabId="4" name="PivotTable10"/>
    <pivotTable tabId="4" name="PivotTable11"/>
    <pivotTable tabId="4" name="PivotTable6"/>
    <pivotTable tabId="4" name="PivotTable7"/>
    <pivotTable tabId="4" name="PivotTable8"/>
    <pivotTable tabId="4" name="PivotTable9"/>
    <pivotTable tabId="4" name="Table"/>
    <pivotTable tabId="4" name="Table1"/>
    <pivotTable tabId="4" name="Table2"/>
    <pivotTable tabId="4" name="Table3"/>
    <pivotTable tabId="4" name="Table5"/>
  </pivotTables>
  <data>
    <tabular pivotCacheId="608967992">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3CC6E49-6128-4C6A-A2C1-8AFCFE210FBF}" sourceName="Segment">
  <pivotTables>
    <pivotTable tabId="4" name="Table4"/>
    <pivotTable tabId="4" name="PivotTable10"/>
    <pivotTable tabId="4" name="PivotTable11"/>
    <pivotTable tabId="4" name="PivotTable6"/>
    <pivotTable tabId="4" name="PivotTable7"/>
    <pivotTable tabId="4" name="PivotTable8"/>
    <pivotTable tabId="4" name="Table1"/>
    <pivotTable tabId="4" name="Table2"/>
    <pivotTable tabId="4" name="Table3"/>
    <pivotTable tabId="4" name="Table5"/>
    <pivotTable tabId="4" name="PivotTable9"/>
    <pivotTable tabId="4" name="Table"/>
  </pivotTables>
  <data>
    <tabular pivotCacheId="608967992">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5F304C-2C5B-4FEB-A416-4C072598D141}" cache="Slicer_Year" caption="Year" style="NEW" rowHeight="234950"/>
  <slicer name="Region" xr10:uid="{FA474C7B-DC40-4247-BE4F-6E65926254F5}" cache="Slicer_Region" caption="Region" style="NEW" rowHeight="252000"/>
  <slicer name="Segment" xr10:uid="{BED7F169-DE50-409B-9E57-37C83265C3F3}" cache="Slicer_Segment" caption="Segment" style="N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D2" workbookViewId="0">
      <selection activeCell="B9" sqref="B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2AA9-4262-4A76-BDC9-B53EBA0B35D1}">
  <dimension ref="C2:AO61"/>
  <sheetViews>
    <sheetView topLeftCell="R4" workbookViewId="0">
      <selection activeCell="R14" sqref="R12:R16"/>
      <pivotSelection pane="bottomRight" showHeader="1" axis="axisRow" activeRow="13" activeCol="17" previousRow="13" previousCol="17" click="1" r:id="rId3">
        <pivotArea dataOnly="0" labelOnly="1" fieldPosition="0">
          <references count="1">
            <reference field="16" count="0"/>
          </references>
        </pivotArea>
      </pivotSelection>
    </sheetView>
  </sheetViews>
  <sheetFormatPr defaultRowHeight="14.4" x14ac:dyDescent="0.3"/>
  <cols>
    <col min="3" max="3" width="12.5546875" bestFit="1" customWidth="1"/>
    <col min="4" max="4" width="11.6640625" bestFit="1" customWidth="1"/>
    <col min="5" max="5" width="12.109375" bestFit="1" customWidth="1"/>
    <col min="6" max="6" width="13.109375" bestFit="1" customWidth="1"/>
    <col min="7" max="7" width="12.109375" bestFit="1" customWidth="1"/>
    <col min="8" max="8" width="3.109375" customWidth="1"/>
    <col min="9" max="9" width="13.109375" bestFit="1" customWidth="1"/>
    <col min="10" max="10" width="11.6640625" bestFit="1" customWidth="1"/>
    <col min="11" max="11" width="12" bestFit="1" customWidth="1"/>
    <col min="12" max="12" width="14" bestFit="1" customWidth="1"/>
    <col min="13" max="13" width="11.6640625" bestFit="1" customWidth="1"/>
    <col min="14" max="14" width="2.6640625" customWidth="1"/>
    <col min="15" max="15" width="17.33203125" bestFit="1" customWidth="1"/>
    <col min="16" max="16" width="12.44140625" customWidth="1"/>
    <col min="17" max="17" width="3.21875" customWidth="1"/>
    <col min="18" max="18" width="12.5546875" bestFit="1" customWidth="1"/>
    <col min="19" max="19" width="11.6640625" bestFit="1" customWidth="1"/>
    <col min="20" max="20" width="3.33203125" customWidth="1"/>
    <col min="21" max="21" width="12.5546875" bestFit="1" customWidth="1"/>
    <col min="22" max="22" width="15.88671875" bestFit="1" customWidth="1"/>
    <col min="23" max="23" width="4.88671875" customWidth="1"/>
    <col min="24" max="24" width="12.5546875" bestFit="1" customWidth="1"/>
    <col min="25" max="25" width="14.88671875" bestFit="1" customWidth="1"/>
    <col min="26" max="26" width="4.21875" customWidth="1"/>
    <col min="27" max="27" width="12.5546875" bestFit="1" customWidth="1"/>
    <col min="28" max="28" width="11.6640625" bestFit="1" customWidth="1"/>
    <col min="29" max="29" width="5.44140625" customWidth="1"/>
    <col min="30" max="30" width="12.5546875" bestFit="1" customWidth="1"/>
    <col min="31" max="31" width="12.109375" bestFit="1" customWidth="1"/>
    <col min="32" max="32" width="4" customWidth="1"/>
    <col min="33" max="33" width="12.5546875" bestFit="1" customWidth="1"/>
    <col min="34" max="34" width="18.6640625" bestFit="1" customWidth="1"/>
    <col min="35" max="35" width="5" customWidth="1"/>
    <col min="36" max="36" width="12.5546875" bestFit="1" customWidth="1"/>
    <col min="37" max="37" width="15.88671875" bestFit="1" customWidth="1"/>
    <col min="38" max="38" width="14.88671875" bestFit="1" customWidth="1"/>
    <col min="39" max="39" width="11.6640625" bestFit="1" customWidth="1"/>
    <col min="40" max="40" width="12.109375" bestFit="1" customWidth="1"/>
    <col min="41" max="41" width="18.6640625" bestFit="1" customWidth="1"/>
    <col min="42" max="42" width="7.33203125" customWidth="1"/>
  </cols>
  <sheetData>
    <row r="2" spans="3:41" x14ac:dyDescent="0.3">
      <c r="E2" s="6"/>
    </row>
    <row r="4" spans="3:41" x14ac:dyDescent="0.3">
      <c r="C4" t="s">
        <v>10932</v>
      </c>
      <c r="D4" t="s">
        <v>10937</v>
      </c>
      <c r="E4" t="s">
        <v>10935</v>
      </c>
      <c r="F4" t="s">
        <v>10936</v>
      </c>
      <c r="G4" t="s">
        <v>10938</v>
      </c>
    </row>
    <row r="5" spans="3:41" x14ac:dyDescent="0.3">
      <c r="C5" s="19">
        <v>135</v>
      </c>
      <c r="D5" s="19">
        <v>483</v>
      </c>
      <c r="E5" s="19">
        <v>26581.752</v>
      </c>
      <c r="F5" s="19">
        <v>5034.7178999999969</v>
      </c>
      <c r="G5" s="19">
        <v>0.1894050437307517</v>
      </c>
    </row>
    <row r="6" spans="3:41" x14ac:dyDescent="0.3">
      <c r="C6" s="6" t="s">
        <v>10939</v>
      </c>
      <c r="D6" s="6" t="s">
        <v>10940</v>
      </c>
      <c r="E6" s="6" t="s">
        <v>10941</v>
      </c>
      <c r="F6" s="6" t="s">
        <v>10942</v>
      </c>
      <c r="G6" s="6" t="s">
        <v>10943</v>
      </c>
    </row>
    <row r="7" spans="3:41" x14ac:dyDescent="0.3">
      <c r="C7" s="16">
        <f>GETPIVOTDATA("Count of Order ID",$C$4)</f>
        <v>135</v>
      </c>
      <c r="D7" s="16">
        <f>GETPIVOTDATA("Sum of Quantity",$C$4)</f>
        <v>483</v>
      </c>
      <c r="E7" s="7">
        <f>GETPIVOTDATA("Sum of Sales",$C$4)</f>
        <v>26581.752</v>
      </c>
      <c r="F7" s="7">
        <f>GETPIVOTDATA("Sum of Profit",$C$4)</f>
        <v>5034.7178999999969</v>
      </c>
      <c r="G7" s="8">
        <f>GETPIVOTDATA("Sum of Profit margin",$C$4)</f>
        <v>0.1894050437307517</v>
      </c>
    </row>
    <row r="9" spans="3:41" ht="18" x14ac:dyDescent="0.35">
      <c r="C9" s="12" t="s">
        <v>10959</v>
      </c>
      <c r="I9" s="11" t="s">
        <v>10960</v>
      </c>
      <c r="L9" s="11" t="s">
        <v>10961</v>
      </c>
      <c r="R9" s="11" t="s">
        <v>10962</v>
      </c>
    </row>
    <row r="11" spans="3:41" x14ac:dyDescent="0.3">
      <c r="C11" s="4" t="s">
        <v>10933</v>
      </c>
      <c r="D11" t="s">
        <v>10935</v>
      </c>
      <c r="E11" t="s">
        <v>10936</v>
      </c>
      <c r="F11" s="4" t="s">
        <v>10933</v>
      </c>
      <c r="G11" t="s">
        <v>10936</v>
      </c>
      <c r="I11" s="4" t="s">
        <v>10933</v>
      </c>
      <c r="J11" t="s">
        <v>10935</v>
      </c>
      <c r="L11" s="4" t="s">
        <v>10933</v>
      </c>
      <c r="M11" t="s">
        <v>10935</v>
      </c>
      <c r="O11" s="11" t="s">
        <v>10957</v>
      </c>
      <c r="P11" s="11" t="s">
        <v>10958</v>
      </c>
      <c r="R11" s="4" t="s">
        <v>10933</v>
      </c>
      <c r="S11" t="s">
        <v>10935</v>
      </c>
      <c r="U11" s="4" t="s">
        <v>10933</v>
      </c>
      <c r="V11" t="s">
        <v>10932</v>
      </c>
      <c r="X11" s="4" t="s">
        <v>10933</v>
      </c>
      <c r="Y11" t="s">
        <v>10937</v>
      </c>
      <c r="AA11" s="4" t="s">
        <v>10933</v>
      </c>
      <c r="AB11" t="s">
        <v>10935</v>
      </c>
      <c r="AD11" s="4" t="s">
        <v>10933</v>
      </c>
      <c r="AE11" t="s">
        <v>10936</v>
      </c>
      <c r="AG11" s="4" t="s">
        <v>10933</v>
      </c>
      <c r="AH11" t="s">
        <v>10938</v>
      </c>
      <c r="AJ11" s="4" t="s">
        <v>10933</v>
      </c>
      <c r="AK11" t="s">
        <v>10932</v>
      </c>
      <c r="AL11" t="s">
        <v>10937</v>
      </c>
      <c r="AM11" t="s">
        <v>10935</v>
      </c>
      <c r="AN11" t="s">
        <v>10936</v>
      </c>
      <c r="AO11" t="s">
        <v>10938</v>
      </c>
    </row>
    <row r="12" spans="3:41" x14ac:dyDescent="0.3">
      <c r="C12" s="5" t="s">
        <v>10944</v>
      </c>
      <c r="D12" s="9">
        <v>37.776000000000003</v>
      </c>
      <c r="E12" s="9">
        <v>10.5336</v>
      </c>
      <c r="F12" s="5" t="s">
        <v>32</v>
      </c>
      <c r="G12" s="9">
        <v>658.31679999999949</v>
      </c>
      <c r="I12" s="5" t="s">
        <v>32</v>
      </c>
      <c r="J12" s="13">
        <v>0.35815600115447616</v>
      </c>
      <c r="L12" s="5" t="s">
        <v>747</v>
      </c>
      <c r="M12" s="19">
        <v>22.200000000000003</v>
      </c>
      <c r="O12" t="str">
        <f>L12</f>
        <v>Connecticut</v>
      </c>
      <c r="P12" s="9">
        <f>GETPIVOTDATA("Sales",$L$11,"State",O12)</f>
        <v>22.200000000000003</v>
      </c>
      <c r="R12" s="5" t="s">
        <v>36</v>
      </c>
      <c r="S12" s="9">
        <v>4103.098</v>
      </c>
      <c r="U12" s="5" t="s">
        <v>10944</v>
      </c>
      <c r="V12" s="19">
        <v>2</v>
      </c>
      <c r="X12" s="5" t="s">
        <v>10944</v>
      </c>
      <c r="Y12" s="19">
        <v>8</v>
      </c>
      <c r="AA12" s="5" t="s">
        <v>10944</v>
      </c>
      <c r="AB12" s="19">
        <v>37.776000000000003</v>
      </c>
      <c r="AD12" s="5" t="s">
        <v>10944</v>
      </c>
      <c r="AE12" s="19">
        <v>10.5336</v>
      </c>
      <c r="AG12" s="5" t="s">
        <v>10944</v>
      </c>
      <c r="AH12" s="13">
        <v>0.27884371029224903</v>
      </c>
      <c r="AJ12" s="5">
        <v>2012</v>
      </c>
      <c r="AK12" s="19">
        <v>135</v>
      </c>
      <c r="AL12" s="19">
        <v>483</v>
      </c>
      <c r="AM12" s="19">
        <v>26581.752</v>
      </c>
      <c r="AN12" s="19">
        <v>5034.7178999999969</v>
      </c>
      <c r="AO12" s="13">
        <v>0.1894050437307517</v>
      </c>
    </row>
    <row r="13" spans="3:41" x14ac:dyDescent="0.3">
      <c r="C13" s="5" t="s">
        <v>10945</v>
      </c>
      <c r="D13" s="9">
        <v>825.06000000000006</v>
      </c>
      <c r="E13" s="9">
        <v>277.72249999999997</v>
      </c>
      <c r="F13" s="5" t="s">
        <v>46</v>
      </c>
      <c r="G13" s="9">
        <v>1617.169899999999</v>
      </c>
      <c r="I13" s="5" t="s">
        <v>46</v>
      </c>
      <c r="J13" s="13">
        <v>0.27150181823982106</v>
      </c>
      <c r="L13" s="5" t="s">
        <v>245</v>
      </c>
      <c r="M13" s="19">
        <v>807.54000000000008</v>
      </c>
      <c r="O13" t="str">
        <f t="shared" ref="O13:O61" si="0">L13</f>
        <v>Delaware</v>
      </c>
      <c r="P13" s="9">
        <f t="shared" ref="P13:P60" si="1">GETPIVOTDATA("Sales",$L$11,"State",O13)</f>
        <v>807.54000000000008</v>
      </c>
      <c r="R13" s="5" t="s">
        <v>161</v>
      </c>
      <c r="S13" s="9">
        <v>3983.43</v>
      </c>
      <c r="U13" s="5" t="s">
        <v>10945</v>
      </c>
      <c r="V13" s="19">
        <v>5</v>
      </c>
      <c r="X13" s="5" t="s">
        <v>10945</v>
      </c>
      <c r="Y13" s="19">
        <v>13</v>
      </c>
      <c r="AA13" s="5" t="s">
        <v>10945</v>
      </c>
      <c r="AB13" s="19">
        <v>825.06000000000006</v>
      </c>
      <c r="AD13" s="5" t="s">
        <v>10945</v>
      </c>
      <c r="AE13" s="19">
        <v>277.72249999999997</v>
      </c>
      <c r="AG13" s="5" t="s">
        <v>10945</v>
      </c>
      <c r="AH13" s="13">
        <v>0.3366088526895013</v>
      </c>
    </row>
    <row r="14" spans="3:41" x14ac:dyDescent="0.3">
      <c r="C14" s="5" t="s">
        <v>10946</v>
      </c>
      <c r="D14" s="9">
        <v>2049.752</v>
      </c>
      <c r="E14" s="9">
        <v>-143.90010000000012</v>
      </c>
      <c r="F14" s="5" t="s">
        <v>71</v>
      </c>
      <c r="G14" s="9">
        <v>2759.2311999999988</v>
      </c>
      <c r="I14" s="5" t="s">
        <v>71</v>
      </c>
      <c r="J14" s="13">
        <v>0.37034218060570268</v>
      </c>
      <c r="L14" s="5" t="s">
        <v>5235</v>
      </c>
      <c r="M14" s="19">
        <v>106.08000000000001</v>
      </c>
      <c r="O14" t="str">
        <f t="shared" si="0"/>
        <v>Maine</v>
      </c>
      <c r="P14" s="9">
        <f t="shared" si="1"/>
        <v>106.08000000000001</v>
      </c>
      <c r="R14" s="5" t="s">
        <v>72</v>
      </c>
      <c r="S14" s="9">
        <v>2739.03</v>
      </c>
      <c r="U14" s="5" t="s">
        <v>10946</v>
      </c>
      <c r="V14" s="19">
        <v>17</v>
      </c>
      <c r="X14" s="5" t="s">
        <v>10946</v>
      </c>
      <c r="Y14" s="19">
        <v>56</v>
      </c>
      <c r="AA14" s="5" t="s">
        <v>10946</v>
      </c>
      <c r="AB14" s="19">
        <v>2049.752</v>
      </c>
      <c r="AD14" s="5" t="s">
        <v>10946</v>
      </c>
      <c r="AE14" s="19">
        <v>-143.90010000000012</v>
      </c>
      <c r="AG14" s="5" t="s">
        <v>10946</v>
      </c>
      <c r="AH14" s="13">
        <v>-7.0203663662726096E-2</v>
      </c>
    </row>
    <row r="15" spans="3:41" x14ac:dyDescent="0.3">
      <c r="C15" s="5" t="s">
        <v>10947</v>
      </c>
      <c r="D15" s="9">
        <v>723.24800000000005</v>
      </c>
      <c r="E15" s="9">
        <v>169.73989999999992</v>
      </c>
      <c r="F15" s="5" t="s">
        <v>10934</v>
      </c>
      <c r="G15" s="9">
        <v>5034.7178999999978</v>
      </c>
      <c r="I15" s="5" t="s">
        <v>10934</v>
      </c>
      <c r="J15" s="13">
        <v>1</v>
      </c>
      <c r="L15" s="5" t="s">
        <v>2735</v>
      </c>
      <c r="M15" s="19">
        <v>684.61</v>
      </c>
      <c r="O15" t="str">
        <f t="shared" si="0"/>
        <v>Maryland</v>
      </c>
      <c r="P15" s="9">
        <f t="shared" si="1"/>
        <v>684.61</v>
      </c>
      <c r="R15" s="5" t="s">
        <v>59</v>
      </c>
      <c r="S15" s="9">
        <v>2553.8759999999997</v>
      </c>
      <c r="U15" s="5" t="s">
        <v>10947</v>
      </c>
      <c r="V15" s="19">
        <v>11</v>
      </c>
      <c r="X15" s="5" t="s">
        <v>10947</v>
      </c>
      <c r="Y15" s="19">
        <v>46</v>
      </c>
      <c r="AA15" s="5" t="s">
        <v>10947</v>
      </c>
      <c r="AB15" s="19">
        <v>723.24800000000005</v>
      </c>
      <c r="AD15" s="5" t="s">
        <v>10947</v>
      </c>
      <c r="AE15" s="19">
        <v>169.73989999999992</v>
      </c>
      <c r="AG15" s="5" t="s">
        <v>10947</v>
      </c>
      <c r="AH15" s="13">
        <v>0.23469114328694984</v>
      </c>
    </row>
    <row r="16" spans="3:41" x14ac:dyDescent="0.3">
      <c r="C16" s="5" t="s">
        <v>10948</v>
      </c>
      <c r="D16" s="9">
        <v>756.84800000000007</v>
      </c>
      <c r="E16" s="9">
        <v>164.71520000000004</v>
      </c>
      <c r="L16" s="5" t="s">
        <v>1245</v>
      </c>
      <c r="M16" s="19">
        <v>4548.2880000000014</v>
      </c>
      <c r="O16" t="str">
        <f t="shared" si="0"/>
        <v>Massachusetts</v>
      </c>
      <c r="P16" s="9">
        <f t="shared" si="1"/>
        <v>4548.2880000000014</v>
      </c>
      <c r="R16" s="5" t="s">
        <v>33</v>
      </c>
      <c r="S16" s="9">
        <v>2350.8780000000002</v>
      </c>
      <c r="U16" s="5" t="s">
        <v>10948</v>
      </c>
      <c r="V16" s="19">
        <v>15</v>
      </c>
      <c r="X16" s="5" t="s">
        <v>10948</v>
      </c>
      <c r="Y16" s="19">
        <v>53</v>
      </c>
      <c r="AA16" s="5" t="s">
        <v>10948</v>
      </c>
      <c r="AB16" s="19">
        <v>756.84800000000007</v>
      </c>
      <c r="AD16" s="5" t="s">
        <v>10948</v>
      </c>
      <c r="AE16" s="19">
        <v>164.71520000000004</v>
      </c>
      <c r="AG16" s="5" t="s">
        <v>10948</v>
      </c>
      <c r="AH16" s="13">
        <v>0.21763313109105134</v>
      </c>
    </row>
    <row r="17" spans="3:41" x14ac:dyDescent="0.3">
      <c r="C17" s="5" t="s">
        <v>10949</v>
      </c>
      <c r="D17" s="9">
        <v>859.56600000000014</v>
      </c>
      <c r="E17" s="9">
        <v>239.00539999999995</v>
      </c>
      <c r="I17" s="10" t="s">
        <v>10955</v>
      </c>
      <c r="J17" s="10" t="s">
        <v>10956</v>
      </c>
      <c r="L17" s="5" t="s">
        <v>2694</v>
      </c>
      <c r="M17" s="19">
        <v>3517.634</v>
      </c>
      <c r="O17" t="str">
        <f t="shared" si="0"/>
        <v>New Hampshire</v>
      </c>
      <c r="P17" s="9">
        <f t="shared" si="1"/>
        <v>3517.634</v>
      </c>
      <c r="R17" s="5" t="s">
        <v>10934</v>
      </c>
      <c r="S17" s="19">
        <v>15730.312</v>
      </c>
      <c r="U17" s="5" t="s">
        <v>10949</v>
      </c>
      <c r="V17" s="19">
        <v>9</v>
      </c>
      <c r="X17" s="5" t="s">
        <v>10949</v>
      </c>
      <c r="Y17" s="19">
        <v>32</v>
      </c>
      <c r="AA17" s="5" t="s">
        <v>10949</v>
      </c>
      <c r="AB17" s="19">
        <v>859.56600000000014</v>
      </c>
      <c r="AD17" s="5" t="s">
        <v>10949</v>
      </c>
      <c r="AE17" s="19">
        <v>239.00539999999995</v>
      </c>
      <c r="AG17" s="5" t="s">
        <v>10949</v>
      </c>
      <c r="AH17" s="13">
        <v>0.27805357587433649</v>
      </c>
      <c r="AK17" s="11" t="s">
        <v>10963</v>
      </c>
      <c r="AL17" s="11" t="s">
        <v>19</v>
      </c>
      <c r="AM17" s="11" t="s">
        <v>10958</v>
      </c>
      <c r="AN17" s="11" t="s">
        <v>10956</v>
      </c>
      <c r="AO17" s="11" t="s">
        <v>10964</v>
      </c>
    </row>
    <row r="18" spans="3:41" x14ac:dyDescent="0.3">
      <c r="C18" s="5" t="s">
        <v>10950</v>
      </c>
      <c r="D18" s="9">
        <v>1452.134</v>
      </c>
      <c r="E18" s="9">
        <v>-77.444099999999978</v>
      </c>
      <c r="I18" t="str">
        <f>I12</f>
        <v>Furniture</v>
      </c>
      <c r="J18" s="17">
        <f>GETPIVOTDATA("Profit",$F$11,"Category",I18)</f>
        <v>658.31679999999949</v>
      </c>
      <c r="L18" s="5" t="s">
        <v>788</v>
      </c>
      <c r="M18" s="19">
        <v>582.8900000000001</v>
      </c>
      <c r="O18" t="str">
        <f t="shared" si="0"/>
        <v>New Jersey</v>
      </c>
      <c r="P18" s="9">
        <f t="shared" si="1"/>
        <v>582.8900000000001</v>
      </c>
      <c r="U18" s="5" t="s">
        <v>10950</v>
      </c>
      <c r="V18" s="19">
        <v>12</v>
      </c>
      <c r="X18" s="5" t="s">
        <v>10950</v>
      </c>
      <c r="Y18" s="19">
        <v>32</v>
      </c>
      <c r="AA18" s="5" t="s">
        <v>10950</v>
      </c>
      <c r="AB18" s="19">
        <v>1452.134</v>
      </c>
      <c r="AD18" s="5" t="s">
        <v>10950</v>
      </c>
      <c r="AE18" s="19">
        <v>-77.444099999999978</v>
      </c>
      <c r="AG18" s="5" t="s">
        <v>10950</v>
      </c>
      <c r="AH18" s="13">
        <v>-5.3331235271676013E-2</v>
      </c>
      <c r="AK18" s="14" t="s">
        <v>10965</v>
      </c>
    </row>
    <row r="19" spans="3:41" x14ac:dyDescent="0.3">
      <c r="C19" s="5" t="s">
        <v>10951</v>
      </c>
      <c r="D19" s="9">
        <v>4365.4039999999995</v>
      </c>
      <c r="E19" s="9">
        <v>1081.3909999999998</v>
      </c>
      <c r="I19" t="str">
        <f>I13</f>
        <v>Office Supplies</v>
      </c>
      <c r="J19" s="17">
        <f>GETPIVOTDATA("Profit",$F$11,"Category",I19)</f>
        <v>1617.169899999999</v>
      </c>
      <c r="L19" s="5" t="s">
        <v>267</v>
      </c>
      <c r="M19" s="19">
        <v>10750.907999999999</v>
      </c>
      <c r="O19" t="str">
        <f t="shared" si="0"/>
        <v>New York</v>
      </c>
      <c r="P19" s="9">
        <f t="shared" si="1"/>
        <v>10750.907999999999</v>
      </c>
      <c r="U19" s="5" t="s">
        <v>10951</v>
      </c>
      <c r="V19" s="19">
        <v>18</v>
      </c>
      <c r="X19" s="5" t="s">
        <v>10951</v>
      </c>
      <c r="Y19" s="19">
        <v>62</v>
      </c>
      <c r="AA19" s="5" t="s">
        <v>10951</v>
      </c>
      <c r="AB19" s="19">
        <v>4365.4039999999995</v>
      </c>
      <c r="AD19" s="5" t="s">
        <v>10951</v>
      </c>
      <c r="AE19" s="19">
        <v>1081.3909999999998</v>
      </c>
      <c r="AG19" s="5" t="s">
        <v>10951</v>
      </c>
      <c r="AH19" s="13">
        <v>0.24771842422831883</v>
      </c>
      <c r="AK19" s="15" t="e">
        <f>(GETPIVOTDATA("Count of Order ID",$AJ$11,"Year",2014)/GETPIVOTDATA("Count of Order ID",$AJ$11,"Year",2013))-1</f>
        <v>#REF!</v>
      </c>
      <c r="AL19" s="15" t="e">
        <f>(GETPIVOTDATA("Sum of Quantity",$AJ$11,"Year",2014)/GETPIVOTDATA("Sum of Quantity",$AJ$11,"Year",2013))-1</f>
        <v>#REF!</v>
      </c>
      <c r="AM19" s="15" t="e">
        <f>(GETPIVOTDATA("Sum of Sales",$AJ$11,"Year",2014)/GETPIVOTDATA("Sum of Sales",$AJ$11,"Year",2013))-1</f>
        <v>#REF!</v>
      </c>
      <c r="AN19" s="15" t="e">
        <f>(GETPIVOTDATA("Sum of Profit",$AJ$11,"Year",2014)/GETPIVOTDATA("Sum of Profit",$AJ$11,"Year",2013))-1</f>
        <v>#REF!</v>
      </c>
      <c r="AO19" s="15" t="e">
        <f>(GETPIVOTDATA("Sum of Profit margin",$AJ$11,"Year",2014)/GETPIVOTDATA("Sum of Profit margin",$AJ$11,"Year",2013))-1</f>
        <v>#REF!</v>
      </c>
    </row>
    <row r="20" spans="3:41" x14ac:dyDescent="0.3">
      <c r="C20" s="5" t="s">
        <v>10952</v>
      </c>
      <c r="D20" s="9">
        <v>2089.098</v>
      </c>
      <c r="E20" s="9">
        <v>328.58439999999996</v>
      </c>
      <c r="I20" t="str">
        <f t="shared" ref="I20:I21" si="2">I14</f>
        <v>Technology</v>
      </c>
      <c r="J20" s="17">
        <f t="shared" ref="J20" si="3">GETPIVOTDATA("Profit",$F$11,"Category",I20)</f>
        <v>2759.2311999999988</v>
      </c>
      <c r="L20" s="5" t="s">
        <v>498</v>
      </c>
      <c r="M20" s="19">
        <v>167.10399999999998</v>
      </c>
      <c r="O20" t="str">
        <f t="shared" si="0"/>
        <v>Ohio</v>
      </c>
      <c r="P20" s="9">
        <f t="shared" si="1"/>
        <v>167.10399999999998</v>
      </c>
      <c r="U20" s="5" t="s">
        <v>10952</v>
      </c>
      <c r="V20" s="19">
        <v>9</v>
      </c>
      <c r="X20" s="5" t="s">
        <v>10952</v>
      </c>
      <c r="Y20" s="19">
        <v>40</v>
      </c>
      <c r="AA20" s="5" t="s">
        <v>10952</v>
      </c>
      <c r="AB20" s="19">
        <v>2089.098</v>
      </c>
      <c r="AD20" s="5" t="s">
        <v>10952</v>
      </c>
      <c r="AE20" s="19">
        <v>328.58439999999996</v>
      </c>
      <c r="AG20" s="5" t="s">
        <v>10952</v>
      </c>
      <c r="AH20" s="13">
        <v>0.15728529729098395</v>
      </c>
    </row>
    <row r="21" spans="3:41" x14ac:dyDescent="0.3">
      <c r="C21" s="5" t="s">
        <v>10953</v>
      </c>
      <c r="D21" s="9">
        <v>7912.0259999999989</v>
      </c>
      <c r="E21" s="9">
        <v>1827.3286999999996</v>
      </c>
      <c r="I21" s="6" t="str">
        <f t="shared" si="2"/>
        <v>Grand Total</v>
      </c>
      <c r="J21" s="18">
        <f>GETPIVOTDATA("Profit",$F$11)</f>
        <v>5034.7178999999978</v>
      </c>
      <c r="L21" s="5" t="s">
        <v>147</v>
      </c>
      <c r="M21" s="19">
        <v>4946.2879999999996</v>
      </c>
      <c r="O21" t="str">
        <f t="shared" si="0"/>
        <v>Pennsylvania</v>
      </c>
      <c r="P21" s="9">
        <f t="shared" si="1"/>
        <v>4946.2879999999996</v>
      </c>
      <c r="U21" s="5" t="s">
        <v>10953</v>
      </c>
      <c r="V21" s="19">
        <v>18</v>
      </c>
      <c r="X21" s="5" t="s">
        <v>10953</v>
      </c>
      <c r="Y21" s="19">
        <v>70</v>
      </c>
      <c r="AA21" s="5" t="s">
        <v>10953</v>
      </c>
      <c r="AB21" s="19">
        <v>7912.0259999999989</v>
      </c>
      <c r="AD21" s="5" t="s">
        <v>10953</v>
      </c>
      <c r="AE21" s="19">
        <v>1827.3286999999996</v>
      </c>
      <c r="AG21" s="5" t="s">
        <v>10953</v>
      </c>
      <c r="AH21" s="13">
        <v>0.23095585125731385</v>
      </c>
    </row>
    <row r="22" spans="3:41" x14ac:dyDescent="0.3">
      <c r="C22" s="5" t="s">
        <v>10954</v>
      </c>
      <c r="D22" s="9">
        <v>5510.84</v>
      </c>
      <c r="E22" s="9">
        <v>1157.0413999999998</v>
      </c>
      <c r="J22" s="7"/>
      <c r="L22" s="5" t="s">
        <v>1399</v>
      </c>
      <c r="M22" s="19">
        <v>448.21</v>
      </c>
      <c r="O22" t="str">
        <f t="shared" si="0"/>
        <v>Rhode Island</v>
      </c>
      <c r="P22" s="9">
        <f t="shared" si="1"/>
        <v>448.21</v>
      </c>
      <c r="U22" s="5" t="s">
        <v>10954</v>
      </c>
      <c r="V22" s="19">
        <v>19</v>
      </c>
      <c r="X22" s="5" t="s">
        <v>10954</v>
      </c>
      <c r="Y22" s="19">
        <v>71</v>
      </c>
      <c r="AA22" s="5" t="s">
        <v>10954</v>
      </c>
      <c r="AB22" s="19">
        <v>5510.84</v>
      </c>
      <c r="AD22" s="5" t="s">
        <v>10954</v>
      </c>
      <c r="AE22" s="19">
        <v>1157.0413999999998</v>
      </c>
      <c r="AG22" s="5" t="s">
        <v>10954</v>
      </c>
      <c r="AH22" s="13">
        <v>0.20995735677319607</v>
      </c>
    </row>
    <row r="23" spans="3:41" x14ac:dyDescent="0.3">
      <c r="C23" s="5" t="s">
        <v>10934</v>
      </c>
      <c r="D23" s="19">
        <v>26581.752</v>
      </c>
      <c r="E23" s="19">
        <v>5034.7178999999987</v>
      </c>
      <c r="L23" s="5" t="s">
        <v>10934</v>
      </c>
      <c r="M23" s="19">
        <v>26581.752</v>
      </c>
      <c r="O23" t="str">
        <f t="shared" si="0"/>
        <v>Grand Total</v>
      </c>
      <c r="P23" s="9" t="e">
        <f t="shared" si="1"/>
        <v>#REF!</v>
      </c>
      <c r="U23" s="5" t="s">
        <v>10934</v>
      </c>
      <c r="V23" s="19">
        <v>135</v>
      </c>
      <c r="X23" s="5" t="s">
        <v>10934</v>
      </c>
      <c r="Y23" s="19">
        <v>483</v>
      </c>
      <c r="AA23" s="5" t="s">
        <v>10934</v>
      </c>
      <c r="AB23" s="19">
        <v>26581.752</v>
      </c>
      <c r="AD23" s="5" t="s">
        <v>10934</v>
      </c>
      <c r="AE23" s="19">
        <v>5034.7178999999987</v>
      </c>
      <c r="AG23" s="5" t="s">
        <v>10934</v>
      </c>
      <c r="AH23" s="13">
        <v>0.18940504373075168</v>
      </c>
    </row>
    <row r="24" spans="3:41" x14ac:dyDescent="0.3">
      <c r="O24">
        <f t="shared" si="0"/>
        <v>0</v>
      </c>
      <c r="P24" s="9" t="e">
        <f t="shared" si="1"/>
        <v>#REF!</v>
      </c>
    </row>
    <row r="25" spans="3:41" x14ac:dyDescent="0.3">
      <c r="O25">
        <f t="shared" si="0"/>
        <v>0</v>
      </c>
      <c r="P25" s="9" t="e">
        <f t="shared" si="1"/>
        <v>#REF!</v>
      </c>
      <c r="V25" s="16">
        <f>GETPIVOTDATA("Order ID",$U$11)</f>
        <v>135</v>
      </c>
      <c r="Y25" s="16">
        <f>GETPIVOTDATA("Quantity",$X$11)</f>
        <v>483</v>
      </c>
      <c r="AB25" s="7">
        <f>GETPIVOTDATA("Sales",$AA$11)</f>
        <v>26581.752</v>
      </c>
      <c r="AE25" s="7">
        <f>GETPIVOTDATA("Profit",$AD$11)</f>
        <v>5034.7178999999987</v>
      </c>
      <c r="AH25" s="8">
        <f>GETPIVOTDATA("Profit margin",$AG$11)</f>
        <v>0.18940504373075168</v>
      </c>
    </row>
    <row r="26" spans="3:41" x14ac:dyDescent="0.3">
      <c r="O26">
        <f t="shared" si="0"/>
        <v>0</v>
      </c>
      <c r="P26" s="9" t="e">
        <f t="shared" si="1"/>
        <v>#REF!</v>
      </c>
    </row>
    <row r="27" spans="3:41" x14ac:dyDescent="0.3">
      <c r="O27">
        <f t="shared" si="0"/>
        <v>0</v>
      </c>
      <c r="P27" s="9" t="e">
        <f t="shared" si="1"/>
        <v>#REF!</v>
      </c>
    </row>
    <row r="28" spans="3:41" x14ac:dyDescent="0.3">
      <c r="O28">
        <f t="shared" si="0"/>
        <v>0</v>
      </c>
      <c r="P28" s="9" t="e">
        <f t="shared" si="1"/>
        <v>#REF!</v>
      </c>
    </row>
    <row r="29" spans="3:41" x14ac:dyDescent="0.3">
      <c r="O29">
        <f t="shared" si="0"/>
        <v>0</v>
      </c>
      <c r="P29" s="9" t="e">
        <f t="shared" si="1"/>
        <v>#REF!</v>
      </c>
    </row>
    <row r="30" spans="3:41" x14ac:dyDescent="0.3">
      <c r="O30">
        <f t="shared" si="0"/>
        <v>0</v>
      </c>
      <c r="P30" s="9" t="e">
        <f t="shared" si="1"/>
        <v>#REF!</v>
      </c>
    </row>
    <row r="31" spans="3:41" x14ac:dyDescent="0.3">
      <c r="O31">
        <f t="shared" si="0"/>
        <v>0</v>
      </c>
      <c r="P31" s="9" t="e">
        <f t="shared" si="1"/>
        <v>#REF!</v>
      </c>
    </row>
    <row r="32" spans="3:41" x14ac:dyDescent="0.3">
      <c r="O32">
        <f t="shared" si="0"/>
        <v>0</v>
      </c>
      <c r="P32" s="9" t="e">
        <f t="shared" si="1"/>
        <v>#REF!</v>
      </c>
    </row>
    <row r="33" spans="15:16" x14ac:dyDescent="0.3">
      <c r="O33">
        <f t="shared" si="0"/>
        <v>0</v>
      </c>
      <c r="P33" s="9" t="e">
        <f t="shared" si="1"/>
        <v>#REF!</v>
      </c>
    </row>
    <row r="34" spans="15:16" x14ac:dyDescent="0.3">
      <c r="O34">
        <f t="shared" si="0"/>
        <v>0</v>
      </c>
      <c r="P34" s="9" t="e">
        <f t="shared" si="1"/>
        <v>#REF!</v>
      </c>
    </row>
    <row r="35" spans="15:16" x14ac:dyDescent="0.3">
      <c r="O35">
        <f t="shared" si="0"/>
        <v>0</v>
      </c>
      <c r="P35" s="9" t="e">
        <f t="shared" si="1"/>
        <v>#REF!</v>
      </c>
    </row>
    <row r="36" spans="15:16" x14ac:dyDescent="0.3">
      <c r="O36">
        <f t="shared" si="0"/>
        <v>0</v>
      </c>
      <c r="P36" s="9" t="e">
        <f t="shared" si="1"/>
        <v>#REF!</v>
      </c>
    </row>
    <row r="37" spans="15:16" x14ac:dyDescent="0.3">
      <c r="O37">
        <f t="shared" si="0"/>
        <v>0</v>
      </c>
      <c r="P37" s="9" t="e">
        <f t="shared" si="1"/>
        <v>#REF!</v>
      </c>
    </row>
    <row r="38" spans="15:16" x14ac:dyDescent="0.3">
      <c r="O38">
        <f t="shared" si="0"/>
        <v>0</v>
      </c>
      <c r="P38" s="9" t="e">
        <f t="shared" si="1"/>
        <v>#REF!</v>
      </c>
    </row>
    <row r="39" spans="15:16" x14ac:dyDescent="0.3">
      <c r="O39">
        <f t="shared" si="0"/>
        <v>0</v>
      </c>
      <c r="P39" s="9" t="e">
        <f t="shared" si="1"/>
        <v>#REF!</v>
      </c>
    </row>
    <row r="40" spans="15:16" x14ac:dyDescent="0.3">
      <c r="O40">
        <f t="shared" si="0"/>
        <v>0</v>
      </c>
      <c r="P40" s="9" t="e">
        <f t="shared" si="1"/>
        <v>#REF!</v>
      </c>
    </row>
    <row r="41" spans="15:16" x14ac:dyDescent="0.3">
      <c r="O41">
        <f t="shared" si="0"/>
        <v>0</v>
      </c>
      <c r="P41" s="9" t="e">
        <f t="shared" si="1"/>
        <v>#REF!</v>
      </c>
    </row>
    <row r="42" spans="15:16" x14ac:dyDescent="0.3">
      <c r="O42">
        <f t="shared" si="0"/>
        <v>0</v>
      </c>
      <c r="P42" s="9" t="e">
        <f t="shared" si="1"/>
        <v>#REF!</v>
      </c>
    </row>
    <row r="43" spans="15:16" x14ac:dyDescent="0.3">
      <c r="O43">
        <f t="shared" si="0"/>
        <v>0</v>
      </c>
      <c r="P43" s="9" t="e">
        <f t="shared" si="1"/>
        <v>#REF!</v>
      </c>
    </row>
    <row r="44" spans="15:16" x14ac:dyDescent="0.3">
      <c r="O44">
        <f t="shared" si="0"/>
        <v>0</v>
      </c>
      <c r="P44" s="9" t="e">
        <f t="shared" si="1"/>
        <v>#REF!</v>
      </c>
    </row>
    <row r="45" spans="15:16" x14ac:dyDescent="0.3">
      <c r="O45">
        <f t="shared" si="0"/>
        <v>0</v>
      </c>
      <c r="P45" s="9" t="e">
        <f t="shared" si="1"/>
        <v>#REF!</v>
      </c>
    </row>
    <row r="46" spans="15:16" x14ac:dyDescent="0.3">
      <c r="O46">
        <f t="shared" si="0"/>
        <v>0</v>
      </c>
      <c r="P46" s="9" t="e">
        <f t="shared" si="1"/>
        <v>#REF!</v>
      </c>
    </row>
    <row r="47" spans="15:16" x14ac:dyDescent="0.3">
      <c r="O47">
        <f t="shared" si="0"/>
        <v>0</v>
      </c>
      <c r="P47" s="9" t="e">
        <f t="shared" si="1"/>
        <v>#REF!</v>
      </c>
    </row>
    <row r="48" spans="15:16" x14ac:dyDescent="0.3">
      <c r="O48">
        <f t="shared" si="0"/>
        <v>0</v>
      </c>
      <c r="P48" s="9" t="e">
        <f t="shared" si="1"/>
        <v>#REF!</v>
      </c>
    </row>
    <row r="49" spans="15:16" x14ac:dyDescent="0.3">
      <c r="O49">
        <f t="shared" si="0"/>
        <v>0</v>
      </c>
      <c r="P49" s="9" t="e">
        <f t="shared" si="1"/>
        <v>#REF!</v>
      </c>
    </row>
    <row r="50" spans="15:16" x14ac:dyDescent="0.3">
      <c r="O50">
        <f t="shared" si="0"/>
        <v>0</v>
      </c>
      <c r="P50" s="9" t="e">
        <f t="shared" si="1"/>
        <v>#REF!</v>
      </c>
    </row>
    <row r="51" spans="15:16" x14ac:dyDescent="0.3">
      <c r="O51">
        <f t="shared" si="0"/>
        <v>0</v>
      </c>
      <c r="P51" s="9" t="e">
        <f t="shared" si="1"/>
        <v>#REF!</v>
      </c>
    </row>
    <row r="52" spans="15:16" x14ac:dyDescent="0.3">
      <c r="O52">
        <f t="shared" si="0"/>
        <v>0</v>
      </c>
      <c r="P52" s="9" t="e">
        <f t="shared" si="1"/>
        <v>#REF!</v>
      </c>
    </row>
    <row r="53" spans="15:16" x14ac:dyDescent="0.3">
      <c r="O53">
        <f t="shared" si="0"/>
        <v>0</v>
      </c>
      <c r="P53" s="9" t="e">
        <f t="shared" si="1"/>
        <v>#REF!</v>
      </c>
    </row>
    <row r="54" spans="15:16" x14ac:dyDescent="0.3">
      <c r="O54">
        <f t="shared" si="0"/>
        <v>0</v>
      </c>
      <c r="P54" s="9" t="e">
        <f t="shared" si="1"/>
        <v>#REF!</v>
      </c>
    </row>
    <row r="55" spans="15:16" x14ac:dyDescent="0.3">
      <c r="O55">
        <f t="shared" si="0"/>
        <v>0</v>
      </c>
      <c r="P55" s="9" t="e">
        <f t="shared" si="1"/>
        <v>#REF!</v>
      </c>
    </row>
    <row r="56" spans="15:16" x14ac:dyDescent="0.3">
      <c r="O56">
        <f t="shared" si="0"/>
        <v>0</v>
      </c>
      <c r="P56" s="9" t="e">
        <f t="shared" si="1"/>
        <v>#REF!</v>
      </c>
    </row>
    <row r="57" spans="15:16" x14ac:dyDescent="0.3">
      <c r="O57">
        <f t="shared" si="0"/>
        <v>0</v>
      </c>
      <c r="P57" s="9" t="e">
        <f t="shared" si="1"/>
        <v>#REF!</v>
      </c>
    </row>
    <row r="58" spans="15:16" x14ac:dyDescent="0.3">
      <c r="O58">
        <f t="shared" si="0"/>
        <v>0</v>
      </c>
      <c r="P58" s="9" t="e">
        <f t="shared" si="1"/>
        <v>#REF!</v>
      </c>
    </row>
    <row r="59" spans="15:16" x14ac:dyDescent="0.3">
      <c r="O59">
        <f t="shared" si="0"/>
        <v>0</v>
      </c>
      <c r="P59" s="9" t="e">
        <f t="shared" si="1"/>
        <v>#REF!</v>
      </c>
    </row>
    <row r="60" spans="15:16" x14ac:dyDescent="0.3">
      <c r="O60">
        <f t="shared" si="0"/>
        <v>0</v>
      </c>
      <c r="P60" s="9" t="e">
        <f t="shared" si="1"/>
        <v>#REF!</v>
      </c>
    </row>
    <row r="61" spans="15:16" x14ac:dyDescent="0.3">
      <c r="O61" s="6">
        <f t="shared" si="0"/>
        <v>0</v>
      </c>
      <c r="P61" s="9">
        <f>GETPIVOTDATA("Sales",$L$11)</f>
        <v>26581.752</v>
      </c>
    </row>
  </sheetData>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D1087-C4FC-4E2D-99DD-9A7BDFB1B914}">
  <dimension ref="A1"/>
  <sheetViews>
    <sheetView showGridLines="0" tabSelected="1" topLeftCell="C1" zoomScale="87" zoomScaleNormal="76" workbookViewId="0">
      <selection activeCell="AI39" sqref="AI3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vignesh gedda</cp:lastModifiedBy>
  <dcterms:created xsi:type="dcterms:W3CDTF">2015-06-05T18:17:20Z</dcterms:created>
  <dcterms:modified xsi:type="dcterms:W3CDTF">2025-05-28T08:41:00Z</dcterms:modified>
</cp:coreProperties>
</file>