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y Files/GLIM/"/>
    </mc:Choice>
  </mc:AlternateContent>
  <xr:revisionPtr revIDLastSave="0" documentId="13_ncr:1_{F10E4413-2E8B-DE4E-B1CD-6082D0775BAC}" xr6:coauthVersionLast="45" xr6:coauthVersionMax="45" xr10:uidLastSave="{00000000-0000-0000-0000-000000000000}"/>
  <bookViews>
    <workbookView xWindow="0" yWindow="500" windowWidth="28800" windowHeight="16080" xr2:uid="{B87EC5B9-D8DD-7848-9762-895559A81874}"/>
  </bookViews>
  <sheets>
    <sheet name="Scheme Analysis" sheetId="1" r:id="rId1"/>
    <sheet name="Calculation" sheetId="2" r:id="rId2"/>
    <sheet name="Proportions of savings" sheetId="3" r:id="rId3"/>
    <sheet name="Roug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4" i="2" l="1"/>
  <c r="I21" i="4" l="1"/>
  <c r="H21" i="4"/>
  <c r="G21" i="4"/>
  <c r="F21" i="4"/>
  <c r="I20" i="4"/>
  <c r="H20" i="4"/>
  <c r="G20" i="4"/>
  <c r="F20" i="4"/>
  <c r="I19" i="4"/>
  <c r="H19" i="4"/>
  <c r="G19" i="4"/>
  <c r="F19" i="4"/>
  <c r="I18" i="4"/>
  <c r="H18" i="4"/>
  <c r="G18" i="4"/>
  <c r="F18" i="4"/>
  <c r="I17" i="4"/>
  <c r="H17" i="4"/>
  <c r="G17" i="4"/>
  <c r="F17" i="4"/>
  <c r="I16" i="4"/>
  <c r="H16" i="4"/>
  <c r="G16" i="4"/>
  <c r="F16" i="4"/>
  <c r="I15" i="4"/>
  <c r="H15" i="4"/>
  <c r="G15" i="4"/>
  <c r="F15" i="4"/>
  <c r="I14" i="4"/>
  <c r="H14" i="4"/>
  <c r="G14" i="4"/>
  <c r="F14" i="4"/>
  <c r="I13" i="4"/>
  <c r="H13" i="4"/>
  <c r="G13" i="4"/>
  <c r="F13" i="4"/>
  <c r="I12" i="4"/>
  <c r="H12" i="4"/>
  <c r="G12" i="4"/>
  <c r="F12" i="4"/>
  <c r="H11" i="4"/>
  <c r="G11" i="4"/>
  <c r="F11" i="4"/>
  <c r="H10" i="4"/>
  <c r="G10" i="4"/>
  <c r="F10" i="4"/>
  <c r="H9" i="4"/>
  <c r="G9" i="4"/>
  <c r="F9" i="4"/>
  <c r="H8" i="4"/>
  <c r="G8" i="4"/>
  <c r="F8" i="4"/>
  <c r="H7" i="4"/>
  <c r="G7" i="4"/>
  <c r="F7" i="4"/>
  <c r="G6" i="4"/>
  <c r="F6" i="4"/>
  <c r="G5" i="4"/>
  <c r="F5" i="4"/>
  <c r="F4" i="4"/>
  <c r="F3" i="4"/>
  <c r="E3" i="4"/>
  <c r="E4" i="4" s="1"/>
  <c r="E5" i="4" s="1"/>
  <c r="D3" i="4"/>
  <c r="D4" i="4" s="1"/>
  <c r="C3" i="4"/>
  <c r="C4" i="4" s="1"/>
  <c r="B3" i="4"/>
  <c r="B4" i="4" s="1"/>
  <c r="G4" i="4" s="1"/>
  <c r="J2" i="4"/>
  <c r="I2" i="4"/>
  <c r="H2" i="4"/>
  <c r="G2" i="4"/>
  <c r="F2" i="4"/>
  <c r="J3" i="4" l="1"/>
  <c r="I4" i="4"/>
  <c r="D5" i="4"/>
  <c r="H4" i="4"/>
  <c r="C5" i="4"/>
  <c r="E6" i="4"/>
  <c r="J5" i="4"/>
  <c r="G3" i="4"/>
  <c r="J4" i="4"/>
  <c r="H3" i="4"/>
  <c r="I3" i="4"/>
  <c r="B14" i="2"/>
  <c r="E7" i="4" l="1"/>
  <c r="J6" i="4"/>
  <c r="H5" i="4"/>
  <c r="C6" i="4"/>
  <c r="H6" i="4" s="1"/>
  <c r="I5" i="4"/>
  <c r="D6" i="4"/>
  <c r="B15" i="2"/>
  <c r="C15" i="2" s="1"/>
  <c r="C14" i="2"/>
  <c r="D14" i="2"/>
  <c r="I6" i="4" l="1"/>
  <c r="D7" i="4"/>
  <c r="J7" i="4"/>
  <c r="E8" i="4"/>
  <c r="B16" i="2"/>
  <c r="C16" i="2" s="1"/>
  <c r="D15" i="2"/>
  <c r="H15" i="2" s="1"/>
  <c r="M15" i="2" s="1"/>
  <c r="G14" i="2"/>
  <c r="L14" i="2" s="1"/>
  <c r="Q14" i="2" s="1"/>
  <c r="H14" i="2"/>
  <c r="M14" i="2" s="1"/>
  <c r="R14" i="2" s="1"/>
  <c r="I14" i="2"/>
  <c r="N14" i="2" s="1"/>
  <c r="S14" i="2" s="1"/>
  <c r="F14" i="2"/>
  <c r="B17" i="2"/>
  <c r="C17" i="2" s="1"/>
  <c r="D16" i="2"/>
  <c r="J8" i="4" l="1"/>
  <c r="E9" i="4"/>
  <c r="I7" i="4"/>
  <c r="D8" i="4"/>
  <c r="F15" i="2"/>
  <c r="K15" i="2" s="1"/>
  <c r="P15" i="2" s="1"/>
  <c r="I15" i="2"/>
  <c r="N15" i="2" s="1"/>
  <c r="S15" i="2" s="1"/>
  <c r="G15" i="2"/>
  <c r="L15" i="2" s="1"/>
  <c r="Q15" i="2" s="1"/>
  <c r="E15" i="2"/>
  <c r="J15" i="2" s="1"/>
  <c r="O15" i="2" s="1"/>
  <c r="K14" i="2"/>
  <c r="P14" i="2" s="1"/>
  <c r="J14" i="2"/>
  <c r="O14" i="2" s="1"/>
  <c r="R15" i="2"/>
  <c r="H16" i="2"/>
  <c r="M16" i="2" s="1"/>
  <c r="E16" i="2"/>
  <c r="J16" i="2" s="1"/>
  <c r="O16" i="2" s="1"/>
  <c r="I16" i="2"/>
  <c r="N16" i="2" s="1"/>
  <c r="S16" i="2" s="1"/>
  <c r="G16" i="2"/>
  <c r="L16" i="2" s="1"/>
  <c r="Q16" i="2" s="1"/>
  <c r="F16" i="2"/>
  <c r="K16" i="2" s="1"/>
  <c r="P16" i="2" s="1"/>
  <c r="B18" i="2"/>
  <c r="C18" i="2" s="1"/>
  <c r="D17" i="2"/>
  <c r="E10" i="4" l="1"/>
  <c r="J9" i="4"/>
  <c r="D9" i="4"/>
  <c r="I8" i="4"/>
  <c r="G17" i="2"/>
  <c r="H17" i="2"/>
  <c r="M17" i="2" s="1"/>
  <c r="E17" i="2"/>
  <c r="I17" i="2"/>
  <c r="F17" i="2"/>
  <c r="K17" i="2" s="1"/>
  <c r="P17" i="2" s="1"/>
  <c r="R16" i="2"/>
  <c r="B19" i="2"/>
  <c r="C19" i="2" s="1"/>
  <c r="D18" i="2"/>
  <c r="D10" i="4" l="1"/>
  <c r="I9" i="4"/>
  <c r="E11" i="4"/>
  <c r="J10" i="4"/>
  <c r="L17" i="2"/>
  <c r="Q17" i="2" s="1"/>
  <c r="J17" i="2"/>
  <c r="O17" i="2" s="1"/>
  <c r="R17" i="2"/>
  <c r="F18" i="2"/>
  <c r="K18" i="2" s="1"/>
  <c r="P18" i="2" s="1"/>
  <c r="I18" i="2"/>
  <c r="N18" i="2" s="1"/>
  <c r="S18" i="2" s="1"/>
  <c r="G18" i="2"/>
  <c r="L18" i="2" s="1"/>
  <c r="Q18" i="2" s="1"/>
  <c r="H18" i="2"/>
  <c r="M18" i="2" s="1"/>
  <c r="E18" i="2"/>
  <c r="J18" i="2" s="1"/>
  <c r="O18" i="2" s="1"/>
  <c r="N17" i="2"/>
  <c r="S17" i="2" s="1"/>
  <c r="B20" i="2"/>
  <c r="C20" i="2" s="1"/>
  <c r="D19" i="2"/>
  <c r="J11" i="4" l="1"/>
  <c r="E12" i="4"/>
  <c r="I10" i="4"/>
  <c r="D11" i="4"/>
  <c r="I11" i="4" s="1"/>
  <c r="R18" i="2"/>
  <c r="E19" i="2"/>
  <c r="J19" i="2" s="1"/>
  <c r="O19" i="2" s="1"/>
  <c r="I19" i="2"/>
  <c r="N19" i="2" s="1"/>
  <c r="S19" i="2" s="1"/>
  <c r="F19" i="2"/>
  <c r="K19" i="2" s="1"/>
  <c r="P19" i="2" s="1"/>
  <c r="G19" i="2"/>
  <c r="L19" i="2" s="1"/>
  <c r="Q19" i="2" s="1"/>
  <c r="H19" i="2"/>
  <c r="M19" i="2" s="1"/>
  <c r="B21" i="2"/>
  <c r="C21" i="2" s="1"/>
  <c r="D20" i="2"/>
  <c r="E13" i="4" l="1"/>
  <c r="J12" i="4"/>
  <c r="R19" i="2"/>
  <c r="H20" i="2"/>
  <c r="M20" i="2" s="1"/>
  <c r="R20" i="2" s="1"/>
  <c r="E20" i="2"/>
  <c r="I20" i="2"/>
  <c r="N20" i="2" s="1"/>
  <c r="S20" i="2" s="1"/>
  <c r="F20" i="2"/>
  <c r="K20" i="2" s="1"/>
  <c r="P20" i="2" s="1"/>
  <c r="G20" i="2"/>
  <c r="L20" i="2" s="1"/>
  <c r="Q20" i="2" s="1"/>
  <c r="B22" i="2"/>
  <c r="C22" i="2" s="1"/>
  <c r="D21" i="2"/>
  <c r="J13" i="4" l="1"/>
  <c r="E14" i="4"/>
  <c r="J20" i="2"/>
  <c r="O20" i="2" s="1"/>
  <c r="G21" i="2"/>
  <c r="L21" i="2" s="1"/>
  <c r="Q21" i="2" s="1"/>
  <c r="F21" i="2"/>
  <c r="K21" i="2" s="1"/>
  <c r="P21" i="2" s="1"/>
  <c r="H21" i="2"/>
  <c r="M21" i="2" s="1"/>
  <c r="E21" i="2"/>
  <c r="J21" i="2" s="1"/>
  <c r="O21" i="2" s="1"/>
  <c r="I21" i="2"/>
  <c r="B23" i="2"/>
  <c r="C23" i="2" s="1"/>
  <c r="D22" i="2"/>
  <c r="E15" i="4" l="1"/>
  <c r="J14" i="4"/>
  <c r="R21" i="2"/>
  <c r="F22" i="2"/>
  <c r="K22" i="2" s="1"/>
  <c r="P22" i="2" s="1"/>
  <c r="I22" i="2"/>
  <c r="N22" i="2" s="1"/>
  <c r="S22" i="2" s="1"/>
  <c r="G22" i="2"/>
  <c r="L22" i="2" s="1"/>
  <c r="Q22" i="2" s="1"/>
  <c r="H22" i="2"/>
  <c r="M22" i="2" s="1"/>
  <c r="R22" i="2" s="1"/>
  <c r="E22" i="2"/>
  <c r="N21" i="2"/>
  <c r="S21" i="2" s="1"/>
  <c r="B24" i="2"/>
  <c r="C24" i="2" s="1"/>
  <c r="D23" i="2"/>
  <c r="J15" i="4" l="1"/>
  <c r="E16" i="4"/>
  <c r="J22" i="2"/>
  <c r="O22" i="2" s="1"/>
  <c r="E23" i="2"/>
  <c r="J23" i="2" s="1"/>
  <c r="O23" i="2" s="1"/>
  <c r="I23" i="2"/>
  <c r="N23" i="2" s="1"/>
  <c r="S23" i="2" s="1"/>
  <c r="F23" i="2"/>
  <c r="K23" i="2" s="1"/>
  <c r="P23" i="2" s="1"/>
  <c r="G23" i="2"/>
  <c r="L23" i="2" s="1"/>
  <c r="Q23" i="2" s="1"/>
  <c r="H23" i="2"/>
  <c r="M23" i="2" s="1"/>
  <c r="R23" i="2" s="1"/>
  <c r="B25" i="2"/>
  <c r="C25" i="2" s="1"/>
  <c r="D24" i="2"/>
  <c r="E17" i="4" l="1"/>
  <c r="J16" i="4"/>
  <c r="H24" i="2"/>
  <c r="M24" i="2" s="1"/>
  <c r="R24" i="2" s="1"/>
  <c r="G24" i="2"/>
  <c r="L24" i="2" s="1"/>
  <c r="Q24" i="2" s="1"/>
  <c r="E24" i="2"/>
  <c r="J24" i="2" s="1"/>
  <c r="O24" i="2" s="1"/>
  <c r="I24" i="2"/>
  <c r="N24" i="2" s="1"/>
  <c r="S24" i="2" s="1"/>
  <c r="F24" i="2"/>
  <c r="K24" i="2" s="1"/>
  <c r="P24" i="2" s="1"/>
  <c r="B26" i="2"/>
  <c r="C26" i="2" s="1"/>
  <c r="D25" i="2"/>
  <c r="J17" i="4" l="1"/>
  <c r="E18" i="4"/>
  <c r="G25" i="2"/>
  <c r="L25" i="2" s="1"/>
  <c r="Q25" i="2" s="1"/>
  <c r="H25" i="2"/>
  <c r="M25" i="2" s="1"/>
  <c r="R25" i="2" s="1"/>
  <c r="E25" i="2"/>
  <c r="J25" i="2" s="1"/>
  <c r="O25" i="2" s="1"/>
  <c r="I25" i="2"/>
  <c r="N25" i="2" s="1"/>
  <c r="S25" i="2" s="1"/>
  <c r="F25" i="2"/>
  <c r="K25" i="2" s="1"/>
  <c r="P25" i="2" s="1"/>
  <c r="B27" i="2"/>
  <c r="C27" i="2" s="1"/>
  <c r="D26" i="2"/>
  <c r="E19" i="4" l="1"/>
  <c r="J18" i="4"/>
  <c r="F26" i="2"/>
  <c r="K26" i="2" s="1"/>
  <c r="P26" i="2" s="1"/>
  <c r="E26" i="2"/>
  <c r="J26" i="2" s="1"/>
  <c r="O26" i="2" s="1"/>
  <c r="G26" i="2"/>
  <c r="L26" i="2" s="1"/>
  <c r="Q26" i="2" s="1"/>
  <c r="H26" i="2"/>
  <c r="M26" i="2" s="1"/>
  <c r="R26" i="2" s="1"/>
  <c r="I26" i="2"/>
  <c r="N26" i="2" s="1"/>
  <c r="S26" i="2" s="1"/>
  <c r="B28" i="2"/>
  <c r="C28" i="2" s="1"/>
  <c r="D27" i="2"/>
  <c r="J19" i="4" l="1"/>
  <c r="E20" i="4"/>
  <c r="E27" i="2"/>
  <c r="J27" i="2" s="1"/>
  <c r="O27" i="2" s="1"/>
  <c r="I27" i="2"/>
  <c r="N27" i="2" s="1"/>
  <c r="S27" i="2" s="1"/>
  <c r="H27" i="2"/>
  <c r="M27" i="2" s="1"/>
  <c r="R27" i="2" s="1"/>
  <c r="F27" i="2"/>
  <c r="K27" i="2" s="1"/>
  <c r="P27" i="2" s="1"/>
  <c r="G27" i="2"/>
  <c r="L27" i="2" s="1"/>
  <c r="Q27" i="2" s="1"/>
  <c r="B29" i="2"/>
  <c r="C29" i="2" s="1"/>
  <c r="D28" i="2"/>
  <c r="E21" i="4" l="1"/>
  <c r="J21" i="4" s="1"/>
  <c r="J20" i="4"/>
  <c r="H28" i="2"/>
  <c r="M28" i="2" s="1"/>
  <c r="R28" i="2" s="1"/>
  <c r="E28" i="2"/>
  <c r="J28" i="2" s="1"/>
  <c r="O28" i="2" s="1"/>
  <c r="I28" i="2"/>
  <c r="N28" i="2" s="1"/>
  <c r="S28" i="2" s="1"/>
  <c r="F28" i="2"/>
  <c r="K28" i="2" s="1"/>
  <c r="P28" i="2" s="1"/>
  <c r="G28" i="2"/>
  <c r="L28" i="2" s="1"/>
  <c r="Q28" i="2" s="1"/>
  <c r="B30" i="2"/>
  <c r="C30" i="2" s="1"/>
  <c r="D29" i="2"/>
  <c r="G29" i="2" l="1"/>
  <c r="L29" i="2" s="1"/>
  <c r="Q29" i="2" s="1"/>
  <c r="H29" i="2"/>
  <c r="M29" i="2" s="1"/>
  <c r="R29" i="2" s="1"/>
  <c r="E29" i="2"/>
  <c r="J29" i="2" s="1"/>
  <c r="O29" i="2" s="1"/>
  <c r="I29" i="2"/>
  <c r="N29" i="2" s="1"/>
  <c r="S29" i="2" s="1"/>
  <c r="F29" i="2"/>
  <c r="K29" i="2" s="1"/>
  <c r="P29" i="2" s="1"/>
  <c r="B31" i="2"/>
  <c r="C31" i="2" s="1"/>
  <c r="D30" i="2"/>
  <c r="F30" i="2" l="1"/>
  <c r="K30" i="2" s="1"/>
  <c r="P30" i="2" s="1"/>
  <c r="G30" i="2"/>
  <c r="L30" i="2" s="1"/>
  <c r="Q30" i="2" s="1"/>
  <c r="H30" i="2"/>
  <c r="M30" i="2" s="1"/>
  <c r="R30" i="2" s="1"/>
  <c r="E30" i="2"/>
  <c r="J30" i="2" s="1"/>
  <c r="O30" i="2" s="1"/>
  <c r="I30" i="2"/>
  <c r="N30" i="2" s="1"/>
  <c r="S30" i="2" s="1"/>
  <c r="B32" i="2"/>
  <c r="C32" i="2" s="1"/>
  <c r="D31" i="2"/>
  <c r="E31" i="2" l="1"/>
  <c r="J31" i="2" s="1"/>
  <c r="O31" i="2" s="1"/>
  <c r="I31" i="2"/>
  <c r="N31" i="2" s="1"/>
  <c r="S31" i="2" s="1"/>
  <c r="F31" i="2"/>
  <c r="K31" i="2" s="1"/>
  <c r="P31" i="2" s="1"/>
  <c r="G31" i="2"/>
  <c r="L31" i="2" s="1"/>
  <c r="Q31" i="2" s="1"/>
  <c r="H31" i="2"/>
  <c r="M31" i="2" s="1"/>
  <c r="R31" i="2" s="1"/>
  <c r="B33" i="2"/>
  <c r="D32" i="2"/>
  <c r="D33" i="2" l="1"/>
  <c r="G33" i="2" s="1"/>
  <c r="C33" i="2"/>
  <c r="H32" i="2"/>
  <c r="M32" i="2" s="1"/>
  <c r="R32" i="2" s="1"/>
  <c r="E32" i="2"/>
  <c r="J32" i="2" s="1"/>
  <c r="O32" i="2" s="1"/>
  <c r="I32" i="2"/>
  <c r="N32" i="2" s="1"/>
  <c r="S32" i="2" s="1"/>
  <c r="F32" i="2"/>
  <c r="K32" i="2" s="1"/>
  <c r="P32" i="2" s="1"/>
  <c r="G32" i="2"/>
  <c r="L32" i="2" s="1"/>
  <c r="Q32" i="2" s="1"/>
  <c r="L33" i="2" l="1"/>
  <c r="Q33" i="2" s="1"/>
  <c r="Q35" i="2" s="1"/>
  <c r="G36" i="2"/>
  <c r="E33" i="2"/>
  <c r="H33" i="2"/>
  <c r="I33" i="2"/>
  <c r="N33" i="2" s="1"/>
  <c r="S33" i="2" s="1"/>
  <c r="S35" i="2" s="1"/>
  <c r="F33" i="2"/>
  <c r="I36" i="2" l="1"/>
  <c r="M33" i="2"/>
  <c r="R33" i="2" s="1"/>
  <c r="R35" i="2" s="1"/>
  <c r="H36" i="2"/>
  <c r="J33" i="2"/>
  <c r="O33" i="2" s="1"/>
  <c r="O35" i="2" s="1"/>
  <c r="E36" i="2"/>
  <c r="K33" i="2"/>
  <c r="P33" i="2" s="1"/>
  <c r="P35" i="2" s="1"/>
  <c r="F36" i="2"/>
</calcChain>
</file>

<file path=xl/sharedStrings.xml><?xml version="1.0" encoding="utf-8"?>
<sst xmlns="http://schemas.openxmlformats.org/spreadsheetml/2006/main" count="138" uniqueCount="98">
  <si>
    <t>#</t>
  </si>
  <si>
    <t>marriage</t>
  </si>
  <si>
    <t>Year</t>
  </si>
  <si>
    <t>Monthly Salary</t>
  </si>
  <si>
    <t>Savings</t>
  </si>
  <si>
    <t>Current Annual Salary</t>
  </si>
  <si>
    <t>growth</t>
  </si>
  <si>
    <t>equity</t>
  </si>
  <si>
    <t>large cap</t>
  </si>
  <si>
    <t>regular</t>
  </si>
  <si>
    <t>hybrid</t>
  </si>
  <si>
    <t>Expenditure</t>
  </si>
  <si>
    <t>apartment</t>
  </si>
  <si>
    <t>retirement @45 years</t>
  </si>
  <si>
    <t>Goal1</t>
  </si>
  <si>
    <t>Goal2</t>
  </si>
  <si>
    <t>Goal3</t>
  </si>
  <si>
    <t>Goal4</t>
  </si>
  <si>
    <t>Goal5</t>
  </si>
  <si>
    <t>Future value of the lumpsum at maturity (Goal)</t>
  </si>
  <si>
    <t>Realised amount at maturity for each goal</t>
  </si>
  <si>
    <t>Scheme 1</t>
  </si>
  <si>
    <t>Scheme 2</t>
  </si>
  <si>
    <t>Scheme 3</t>
  </si>
  <si>
    <t>Scheme 4</t>
  </si>
  <si>
    <t>Scheme 5</t>
  </si>
  <si>
    <t>AMC type</t>
  </si>
  <si>
    <t>Scheme type</t>
  </si>
  <si>
    <t>Fund type</t>
  </si>
  <si>
    <t>Goal 1</t>
  </si>
  <si>
    <t>Goal 2</t>
  </si>
  <si>
    <t>Goal 3</t>
  </si>
  <si>
    <t>Goal 4</t>
  </si>
  <si>
    <t>Goal 5</t>
  </si>
  <si>
    <t>After 1 year</t>
  </si>
  <si>
    <t>After 3 years</t>
  </si>
  <si>
    <t>After 5 years</t>
  </si>
  <si>
    <t>After 10 years</t>
  </si>
  <si>
    <t>After 20 years</t>
  </si>
  <si>
    <t>in Rupees</t>
  </si>
  <si>
    <t>mid cap</t>
  </si>
  <si>
    <t>multi cap</t>
  </si>
  <si>
    <t>Risk</t>
  </si>
  <si>
    <t>high</t>
  </si>
  <si>
    <t>moderate</t>
  </si>
  <si>
    <t>Proportion of savings alloted to each goal</t>
  </si>
  <si>
    <t>#periods for calculation of future value of lumpsum</t>
  </si>
  <si>
    <t>Value at the end of 1 year (Lumpsum)</t>
  </si>
  <si>
    <t>Total pricipal amount invested (annuity) for each goal</t>
  </si>
  <si>
    <t>Target in Rupees</t>
  </si>
  <si>
    <t>Goal</t>
  </si>
  <si>
    <t>Marriage</t>
  </si>
  <si>
    <t>Apartment</t>
  </si>
  <si>
    <t>Feed in your value -&gt;</t>
  </si>
  <si>
    <t>Feed in your values -&gt;</t>
  </si>
  <si>
    <t>SIPs in</t>
  </si>
  <si>
    <t>Contribution of savings towards</t>
  </si>
  <si>
    <t>Equity</t>
  </si>
  <si>
    <t>Hybrid</t>
  </si>
  <si>
    <t>Debt</t>
  </si>
  <si>
    <t>Thematic</t>
  </si>
  <si>
    <t>Large cap</t>
  </si>
  <si>
    <t>Mid cap</t>
  </si>
  <si>
    <t>Small cap</t>
  </si>
  <si>
    <t>Multi cap</t>
  </si>
  <si>
    <t>Balanced</t>
  </si>
  <si>
    <t>Aggressive</t>
  </si>
  <si>
    <t>Short term</t>
  </si>
  <si>
    <t>Long term</t>
  </si>
  <si>
    <t>Liquid</t>
  </si>
  <si>
    <t>Medium term</t>
  </si>
  <si>
    <t>Pharma</t>
  </si>
  <si>
    <t>Infra</t>
  </si>
  <si>
    <t>Auto</t>
  </si>
  <si>
    <t>Expected annual rate of return under each scheme for each goal</t>
  </si>
  <si>
    <t>Total</t>
  </si>
  <si>
    <t>Period in years</t>
  </si>
  <si>
    <t>Investment for her start-up</t>
  </si>
  <si>
    <t>Jewellery for marriage</t>
  </si>
  <si>
    <t>Retirement from salaried employment @ 45 years</t>
  </si>
  <si>
    <t>Mutual Fund Schemes</t>
  </si>
  <si>
    <t>Conservative</t>
  </si>
  <si>
    <t>Moderate</t>
  </si>
  <si>
    <t>Banking, etc</t>
  </si>
  <si>
    <t>Click here to modify the proportion of savings towards each goal</t>
  </si>
  <si>
    <t>Go Back</t>
  </si>
  <si>
    <t>start up investment</t>
  </si>
  <si>
    <t xml:space="preserve">Ms Neer is an ambitious young women wanting to take charge of her investments. She realises she needs to save money for buying jewellery, for her marriage in 3 years, for buying her dream house in the city (down payment only). Post her MBA she has also got a business idea which she aspires to start-up after saving a good corpus. She expects to build the corpus in 10 years for the start-up. She hopes to retire from the salaried job to concentrate on her start-up after it comes to shape. And so she plans her investments for the next 1, 3, 5, 10 and 20 years. She expects a good Rs. 60,000+ pension amount after retirement as a passive income as she concentrates on her start up.
</t>
  </si>
  <si>
    <r>
      <t xml:space="preserve">There are various MF schemes based on the investment goals, horizons and risk appetite of the individual. There are as many as 44 Asset Management Companies offering many funds. Ms Neer is advised to choose her scheme basis the below understanding.
Equity MFs are managed to invest predominantly in stocks. These are relatively high risk-return options. Hybrid funds are managed between stocks and bonds and are relatively less risky when compared to the equity MFs. These can be chosen under moderate risk appetite for medium and long term investment horizons. They can majorly be classified into aggressive, moderate and conservative bonds basis the riskiness. Balanced hybrid are funds with 60/40 proportion among stocks and bonds 
</t>
    </r>
    <r>
      <rPr>
        <b/>
        <sz val="12"/>
        <color theme="1"/>
        <rFont val="Calibri"/>
        <family val="2"/>
        <scheme val="minor"/>
      </rPr>
      <t xml:space="preserve">Advise 1:
</t>
    </r>
    <r>
      <rPr>
        <sz val="12"/>
        <color theme="1"/>
        <rFont val="Calibri"/>
        <family val="2"/>
        <scheme val="minor"/>
      </rPr>
      <t xml:space="preserve">Basis the current market scenario, Ms Neer can be advised to choose equity funds for her 1 year goals and moderate hybrid funds for better risk aversion for her medium and long term goals.
</t>
    </r>
    <r>
      <rPr>
        <b/>
        <sz val="12"/>
        <color theme="1"/>
        <rFont val="Calibri"/>
        <family val="2"/>
        <scheme val="minor"/>
      </rPr>
      <t xml:space="preserve">
</t>
    </r>
  </si>
  <si>
    <r>
      <t xml:space="preserve">Funds are also classified basis their portfolio of the companies, the asset manager has invested in. Large cap funds consists of large proportions of investments in companies with large market capitalisation. While, mid and small cap funds comprise of stocks of companies with less and lesser market capitalisation respectively. Multi cap funds have a mixture of small and large cap companies' stocks. 
</t>
    </r>
    <r>
      <rPr>
        <b/>
        <sz val="12"/>
        <color theme="1"/>
        <rFont val="Calibri"/>
        <family val="2"/>
        <scheme val="minor"/>
      </rPr>
      <t>Advise 2:</t>
    </r>
    <r>
      <rPr>
        <sz val="12"/>
        <color theme="1"/>
        <rFont val="Calibri"/>
        <family val="2"/>
        <scheme val="minor"/>
      </rPr>
      <t xml:space="preserve">
Ms Neer may ideally choose one of large cap funds for long term investments as they are relatively less risky compared to mid and small cap funds. Although, analysing the current market scenario one may suggest Ms Neer to rely on a large cap-high risk funds for short term goals. Large cap funds absorb market shocks relatively better than small cap funds during correction periods. Multi cap funds are better off than large cap funds and can be chosen for medium term goals considering moderate risk appetite.</t>
    </r>
  </si>
  <si>
    <r>
      <t xml:space="preserve">Debt MFs are based on risk free income securities like T-Bills, corporate bonds, etc. While thematic bonds are managed to stay invested in companies of a particular sector like pharmaceutical, auto, banking and financial, infrastructure, etc.
</t>
    </r>
    <r>
      <rPr>
        <b/>
        <sz val="12"/>
        <color theme="1"/>
        <rFont val="Calibri"/>
        <family val="2"/>
        <scheme val="minor"/>
      </rPr>
      <t>Advise 3:</t>
    </r>
    <r>
      <rPr>
        <sz val="12"/>
        <color theme="1"/>
        <rFont val="Calibri"/>
        <family val="2"/>
        <scheme val="minor"/>
      </rPr>
      <t xml:space="preserve">
Ms Neer can choose not to prefer debt and thematic funds as of now. Considering her goals, she would want to avoid the low risk-return debt MFs options and thematic funds require deeper understanding of its sector performance.</t>
    </r>
  </si>
  <si>
    <r>
      <t xml:space="preserve">Upon choosing a mutual fund from a good performing AMC, she would have to choose between a direct and a regular option. A regular MF can be bought through a financial advisor like Zerodha, ICICI direct, etc., while a direct MF can be bought directly at the AMC's website. A financial advisor/broker company would give her a better platform to manage her portfolio.
</t>
    </r>
    <r>
      <rPr>
        <b/>
        <sz val="12"/>
        <color theme="1"/>
        <rFont val="Calibri"/>
        <family val="2"/>
        <scheme val="minor"/>
      </rPr>
      <t xml:space="preserve">Advise 4:
</t>
    </r>
    <r>
      <rPr>
        <sz val="12"/>
        <color theme="1"/>
        <rFont val="Calibri"/>
        <family val="2"/>
        <scheme val="minor"/>
      </rPr>
      <t>The regular option of a fund can be accessed through opening a dematerialising account through any of the independent financial advisor/broker firms.</t>
    </r>
  </si>
  <si>
    <t>10-16%</t>
  </si>
  <si>
    <t xml:space="preserve">Expected returns </t>
  </si>
  <si>
    <t>Thus by managing the proportions of savings towards each goal under the select schmes, she has finally achieved her investment goals</t>
  </si>
  <si>
    <t>click on each cell of the table to view the formulae</t>
  </si>
  <si>
    <r>
      <t xml:space="preserve">A dividend payout type of the MF pays Ms Neer monthly dividends basis the performance of the fund. The payouts are regular and periodic (weekly/ monthly/, etc). The growth type of fund automatically reinvests the earnings from the fund back into the fund to grow. Typically, the value of the growth fun grows faster than the payout fund.
</t>
    </r>
    <r>
      <rPr>
        <b/>
        <sz val="12"/>
        <color theme="1"/>
        <rFont val="Calibri"/>
        <family val="2"/>
        <scheme val="minor"/>
      </rPr>
      <t xml:space="preserve">Advise 5:
</t>
    </r>
    <r>
      <rPr>
        <sz val="12"/>
        <color theme="1"/>
        <rFont val="Calibri"/>
        <family val="2"/>
        <scheme val="minor"/>
      </rPr>
      <t xml:space="preserve">Considering the investment goals, it is highly recommended to choose a MF-type growth. </t>
    </r>
  </si>
  <si>
    <t>jewellery for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</si>
</sst>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_(* #,##0.000_);_(* \(#,##0.000\);_(* &quot;-&quot;??_);_(@_)"/>
    <numFmt numFmtId="167" formatCode="_(* #,##0.0000_);_(* \(#,##0.0000\);_(* &quot;-&quot;??_);_(@_)"/>
    <numFmt numFmtId="168" formatCode="_(* #,##0.000000_);_(* \(#,##0.000000\);_(* &quot;-&quot;??_);_(@_)"/>
  </numFmts>
  <fonts count="14"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u/>
      <sz val="12"/>
      <color theme="10"/>
      <name val="Calibri"/>
      <family val="2"/>
      <scheme val="minor"/>
    </font>
    <font>
      <sz val="8"/>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sz val="18"/>
      <color theme="0"/>
      <name val="Calibri"/>
      <family val="2"/>
      <scheme val="minor"/>
    </font>
    <font>
      <i/>
      <sz val="16"/>
      <color theme="1"/>
      <name val="Calibri"/>
      <family val="2"/>
      <scheme val="minor"/>
    </font>
    <font>
      <i/>
      <sz val="16"/>
      <color theme="10"/>
      <name val="Calibri"/>
      <family val="2"/>
      <scheme val="minor"/>
    </font>
    <font>
      <i/>
      <u/>
      <sz val="16"/>
      <color theme="10"/>
      <name val="Calibri"/>
      <family val="2"/>
      <scheme val="minor"/>
    </font>
    <font>
      <i/>
      <sz val="16"/>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85">
    <xf numFmtId="0" fontId="0" fillId="0" borderId="0" xfId="0"/>
    <xf numFmtId="165" fontId="3" fillId="0" borderId="0" xfId="1" applyNumberFormat="1" applyFont="1" applyBorder="1" applyAlignment="1">
      <alignment horizontal="center" vertical="center"/>
    </xf>
    <xf numFmtId="164" fontId="3" fillId="0" borderId="0" xfId="1" applyNumberFormat="1" applyFont="1" applyFill="1" applyBorder="1" applyAlignment="1">
      <alignment horizontal="center" vertical="center"/>
    </xf>
    <xf numFmtId="165" fontId="7" fillId="0" borderId="0" xfId="1" applyNumberFormat="1" applyFont="1" applyBorder="1" applyAlignment="1">
      <alignment horizontal="center" vertical="center"/>
    </xf>
    <xf numFmtId="165" fontId="7" fillId="0" borderId="0" xfId="1" applyNumberFormat="1" applyFont="1" applyBorder="1" applyAlignment="1">
      <alignment vertical="center"/>
    </xf>
    <xf numFmtId="167" fontId="7" fillId="0" borderId="0" xfId="1" applyNumberFormat="1" applyFont="1" applyBorder="1" applyAlignment="1">
      <alignment horizontal="left" vertical="center"/>
    </xf>
    <xf numFmtId="165" fontId="8" fillId="0" borderId="0" xfId="1" applyNumberFormat="1" applyFont="1" applyBorder="1" applyAlignment="1">
      <alignment horizontal="center" vertical="center"/>
    </xf>
    <xf numFmtId="165" fontId="7" fillId="0" borderId="0" xfId="1" applyNumberFormat="1" applyFont="1" applyBorder="1" applyAlignment="1">
      <alignment horizontal="left" vertical="center"/>
    </xf>
    <xf numFmtId="167" fontId="7" fillId="0" borderId="0" xfId="1" applyNumberFormat="1" applyFont="1" applyBorder="1" applyAlignment="1">
      <alignment horizontal="center" vertical="center"/>
    </xf>
    <xf numFmtId="166" fontId="7" fillId="0" borderId="0" xfId="1" applyNumberFormat="1" applyFont="1" applyBorder="1" applyAlignment="1">
      <alignment horizontal="center" vertical="center"/>
    </xf>
    <xf numFmtId="9" fontId="7" fillId="0" borderId="0" xfId="2" applyFont="1" applyBorder="1" applyAlignment="1">
      <alignment horizontal="center" vertical="center"/>
    </xf>
    <xf numFmtId="165" fontId="7" fillId="0" borderId="0" xfId="1" applyNumberFormat="1" applyFont="1" applyFill="1" applyBorder="1" applyAlignment="1">
      <alignment horizontal="center" vertical="center"/>
    </xf>
    <xf numFmtId="165" fontId="7" fillId="0" borderId="5" xfId="1" applyNumberFormat="1" applyFont="1" applyFill="1" applyBorder="1" applyAlignment="1">
      <alignment horizontal="center" vertical="center"/>
    </xf>
    <xf numFmtId="165" fontId="7" fillId="0" borderId="6" xfId="1" applyNumberFormat="1" applyFont="1" applyFill="1" applyBorder="1" applyAlignment="1">
      <alignment horizontal="center" vertical="center"/>
    </xf>
    <xf numFmtId="165" fontId="7" fillId="0" borderId="7" xfId="1" applyNumberFormat="1" applyFont="1" applyFill="1" applyBorder="1" applyAlignment="1">
      <alignment horizontal="center" vertical="center"/>
    </xf>
    <xf numFmtId="165" fontId="7" fillId="0" borderId="8" xfId="1" applyNumberFormat="1" applyFont="1" applyFill="1" applyBorder="1" applyAlignment="1">
      <alignment horizontal="center" vertical="center"/>
    </xf>
    <xf numFmtId="165" fontId="7" fillId="0" borderId="9" xfId="1" applyNumberFormat="1" applyFont="1" applyFill="1" applyBorder="1" applyAlignment="1">
      <alignment horizontal="center" vertical="center"/>
    </xf>
    <xf numFmtId="43" fontId="7" fillId="0" borderId="0" xfId="1" applyNumberFormat="1" applyFont="1" applyBorder="1" applyAlignment="1">
      <alignment horizontal="center" vertical="center"/>
    </xf>
    <xf numFmtId="1" fontId="7" fillId="0" borderId="0" xfId="1" applyNumberFormat="1" applyFont="1" applyFill="1" applyBorder="1" applyAlignment="1">
      <alignment horizontal="center" vertical="center"/>
    </xf>
    <xf numFmtId="1" fontId="7" fillId="0" borderId="5" xfId="1" applyNumberFormat="1" applyFont="1" applyFill="1" applyBorder="1" applyAlignment="1">
      <alignment horizontal="center" vertical="center"/>
    </xf>
    <xf numFmtId="1" fontId="7" fillId="0" borderId="7" xfId="1" applyNumberFormat="1" applyFont="1" applyFill="1" applyBorder="1" applyAlignment="1">
      <alignment horizontal="center" vertical="center"/>
    </xf>
    <xf numFmtId="43" fontId="7" fillId="0" borderId="1" xfId="1" applyNumberFormat="1" applyFont="1" applyBorder="1" applyAlignment="1">
      <alignment horizontal="center" vertical="center"/>
    </xf>
    <xf numFmtId="165" fontId="8" fillId="2" borderId="11" xfId="1" applyNumberFormat="1" applyFont="1" applyFill="1" applyBorder="1" applyAlignment="1">
      <alignment horizontal="center" vertical="center"/>
    </xf>
    <xf numFmtId="9" fontId="8" fillId="2" borderId="11" xfId="2" applyFont="1" applyFill="1" applyBorder="1" applyAlignment="1">
      <alignment horizontal="center" vertical="center"/>
    </xf>
    <xf numFmtId="165" fontId="8" fillId="0" borderId="1" xfId="1" applyNumberFormat="1" applyFont="1" applyBorder="1" applyAlignment="1">
      <alignment horizontal="center" vertical="center"/>
    </xf>
    <xf numFmtId="165" fontId="7" fillId="0" borderId="16" xfId="1" applyNumberFormat="1" applyFont="1" applyBorder="1" applyAlignment="1">
      <alignment horizontal="center" vertical="center"/>
    </xf>
    <xf numFmtId="167" fontId="7" fillId="0" borderId="16" xfId="1" applyNumberFormat="1" applyFont="1" applyBorder="1" applyAlignment="1">
      <alignment horizontal="center" vertical="center"/>
    </xf>
    <xf numFmtId="165" fontId="7" fillId="0" borderId="17" xfId="1" applyNumberFormat="1" applyFont="1" applyBorder="1" applyAlignment="1">
      <alignment horizontal="center" vertical="center"/>
    </xf>
    <xf numFmtId="165" fontId="8" fillId="0" borderId="16" xfId="1" applyNumberFormat="1" applyFont="1" applyBorder="1" applyAlignment="1">
      <alignment horizontal="center" vertical="center"/>
    </xf>
    <xf numFmtId="165" fontId="9" fillId="3" borderId="1" xfId="1"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43" fontId="0" fillId="0" borderId="0" xfId="0" applyNumberFormat="1" applyAlignment="1">
      <alignment horizontal="center" vertical="center"/>
    </xf>
    <xf numFmtId="168" fontId="0" fillId="0" borderId="0" xfId="0" applyNumberFormat="1" applyAlignment="1">
      <alignment horizontal="center" vertical="center"/>
    </xf>
    <xf numFmtId="167" fontId="0" fillId="0" borderId="0" xfId="0" applyNumberFormat="1" applyAlignment="1">
      <alignment horizontal="center" vertical="center"/>
    </xf>
    <xf numFmtId="165" fontId="8" fillId="2" borderId="1" xfId="1" applyNumberFormat="1" applyFont="1" applyFill="1" applyBorder="1" applyAlignment="1">
      <alignment horizontal="center" vertical="center"/>
    </xf>
    <xf numFmtId="164" fontId="3"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1" xfId="0" applyBorder="1" applyAlignment="1">
      <alignment horizontal="center" vertical="center"/>
    </xf>
    <xf numFmtId="165" fontId="0" fillId="0" borderId="1" xfId="1" applyNumberFormat="1"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right"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top" wrapText="1"/>
    </xf>
    <xf numFmtId="164" fontId="0" fillId="0" borderId="1" xfId="0" applyNumberFormat="1" applyBorder="1" applyAlignment="1">
      <alignment vertical="center"/>
    </xf>
    <xf numFmtId="164" fontId="0" fillId="0" borderId="0" xfId="0" applyNumberFormat="1" applyAlignment="1">
      <alignment vertical="center"/>
    </xf>
    <xf numFmtId="164" fontId="2" fillId="0" borderId="1" xfId="0" applyNumberFormat="1" applyFont="1" applyBorder="1" applyAlignment="1">
      <alignment vertical="center"/>
    </xf>
    <xf numFmtId="164" fontId="6" fillId="0" borderId="1" xfId="1" applyNumberFormat="1" applyFont="1" applyFill="1" applyBorder="1" applyAlignment="1">
      <alignment horizontal="center" vertical="center"/>
    </xf>
    <xf numFmtId="0" fontId="12" fillId="2" borderId="1" xfId="3" applyFont="1" applyFill="1" applyBorder="1" applyAlignment="1">
      <alignment horizontal="center" vertical="center"/>
    </xf>
    <xf numFmtId="165" fontId="10" fillId="0" borderId="0" xfId="1" applyNumberFormat="1" applyFont="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165" fontId="13" fillId="0" borderId="0" xfId="1" applyNumberFormat="1" applyFont="1" applyBorder="1" applyAlignment="1">
      <alignment horizontal="right" vertical="center"/>
    </xf>
    <xf numFmtId="165" fontId="13" fillId="0" borderId="15" xfId="1" applyNumberFormat="1" applyFont="1" applyBorder="1" applyAlignment="1">
      <alignment horizontal="right" vertical="center"/>
    </xf>
    <xf numFmtId="165" fontId="11" fillId="0" borderId="12" xfId="3" applyNumberFormat="1" applyFont="1" applyBorder="1" applyAlignment="1">
      <alignment horizontal="center" vertical="center"/>
    </xf>
    <xf numFmtId="165" fontId="11" fillId="0" borderId="14" xfId="3" applyNumberFormat="1" applyFont="1" applyBorder="1" applyAlignment="1">
      <alignment horizontal="center" vertical="center"/>
    </xf>
    <xf numFmtId="165" fontId="11" fillId="0" borderId="13" xfId="3" applyNumberFormat="1" applyFont="1" applyBorder="1" applyAlignment="1">
      <alignment horizontal="center" vertical="center"/>
    </xf>
    <xf numFmtId="165" fontId="8" fillId="0" borderId="10" xfId="1" applyNumberFormat="1" applyFont="1" applyBorder="1" applyAlignment="1">
      <alignment horizontal="center" vertical="center"/>
    </xf>
    <xf numFmtId="165" fontId="7" fillId="0" borderId="18" xfId="1" applyNumberFormat="1" applyFont="1" applyBorder="1" applyAlignment="1">
      <alignment horizontal="center" vertical="center"/>
    </xf>
    <xf numFmtId="165" fontId="7" fillId="0" borderId="19" xfId="1" applyNumberFormat="1" applyFont="1" applyBorder="1" applyAlignment="1">
      <alignment horizontal="center" vertical="center"/>
    </xf>
    <xf numFmtId="165" fontId="7" fillId="0" borderId="20" xfId="1" applyNumberFormat="1" applyFont="1" applyBorder="1" applyAlignment="1">
      <alignment horizontal="center" vertical="center"/>
    </xf>
    <xf numFmtId="165" fontId="7" fillId="0" borderId="3" xfId="1" applyNumberFormat="1" applyFont="1" applyBorder="1" applyAlignment="1">
      <alignment horizontal="left" vertical="center" wrapText="1"/>
    </xf>
    <xf numFmtId="165" fontId="7" fillId="0" borderId="0" xfId="1" applyNumberFormat="1" applyFont="1" applyBorder="1" applyAlignment="1">
      <alignment horizontal="left" vertical="center" wrapText="1"/>
    </xf>
    <xf numFmtId="165" fontId="7" fillId="0" borderId="0" xfId="1" applyNumberFormat="1" applyFont="1" applyBorder="1" applyAlignment="1">
      <alignment horizontal="left" vertical="center"/>
    </xf>
    <xf numFmtId="165" fontId="7" fillId="0" borderId="12" xfId="1" applyNumberFormat="1" applyFont="1" applyBorder="1" applyAlignment="1">
      <alignment horizontal="left" vertical="center"/>
    </xf>
    <xf numFmtId="165" fontId="7" fillId="0" borderId="13" xfId="1" applyNumberFormat="1" applyFont="1" applyBorder="1" applyAlignment="1">
      <alignment horizontal="left" vertical="center"/>
    </xf>
    <xf numFmtId="165" fontId="7" fillId="0" borderId="12" xfId="1" applyNumberFormat="1" applyFont="1" applyBorder="1" applyAlignment="1">
      <alignment horizontal="center" vertical="center"/>
    </xf>
    <xf numFmtId="165" fontId="7" fillId="0" borderId="14" xfId="1" applyNumberFormat="1" applyFont="1" applyBorder="1" applyAlignment="1">
      <alignment horizontal="center" vertical="center"/>
    </xf>
    <xf numFmtId="165" fontId="7" fillId="0" borderId="13" xfId="1" applyNumberFormat="1" applyFont="1" applyBorder="1" applyAlignment="1">
      <alignment horizontal="center" vertical="center"/>
    </xf>
    <xf numFmtId="165" fontId="8" fillId="0" borderId="16" xfId="1" applyNumberFormat="1" applyFont="1" applyBorder="1" applyAlignment="1">
      <alignment horizontal="center" vertical="center"/>
    </xf>
    <xf numFmtId="165" fontId="8" fillId="0" borderId="17" xfId="1" applyNumberFormat="1" applyFont="1" applyBorder="1" applyAlignment="1">
      <alignment horizontal="center" vertical="center"/>
    </xf>
    <xf numFmtId="164" fontId="2" fillId="0" borderId="1" xfId="0" applyNumberFormat="1" applyFont="1" applyBorder="1" applyAlignment="1">
      <alignment horizontal="center" vertical="center"/>
    </xf>
    <xf numFmtId="0" fontId="0" fillId="0" borderId="0" xfId="0" applyAlignment="1">
      <alignment horizontal="center"/>
    </xf>
  </cellXfs>
  <cellStyles count="4">
    <cellStyle name="Comma" xfId="1" builtinId="3"/>
    <cellStyle name="Hyperlink" xfId="3"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601134</xdr:colOff>
      <xdr:row>15</xdr:row>
      <xdr:rowOff>196952</xdr:rowOff>
    </xdr:from>
    <xdr:to>
      <xdr:col>3</xdr:col>
      <xdr:colOff>618022</xdr:colOff>
      <xdr:row>16</xdr:row>
      <xdr:rowOff>177800</xdr:rowOff>
    </xdr:to>
    <xdr:cxnSp macro="">
      <xdr:nvCxnSpPr>
        <xdr:cNvPr id="3" name="Straight Arrow Connector 2">
          <a:extLst>
            <a:ext uri="{FF2B5EF4-FFF2-40B4-BE49-F238E27FC236}">
              <a16:creationId xmlns:a16="http://schemas.microsoft.com/office/drawing/2014/main" id="{8654AE94-A918-4F4D-AE5A-267BF494EC73}"/>
            </a:ext>
          </a:extLst>
        </xdr:cNvPr>
        <xdr:cNvCxnSpPr/>
      </xdr:nvCxnSpPr>
      <xdr:spPr>
        <a:xfrm flipH="1">
          <a:off x="9681294" y="1011925"/>
          <a:ext cx="1314054" cy="1845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619032</xdr:colOff>
      <xdr:row>15</xdr:row>
      <xdr:rowOff>197335</xdr:rowOff>
    </xdr:from>
    <xdr:to>
      <xdr:col>3</xdr:col>
      <xdr:colOff>1037683</xdr:colOff>
      <xdr:row>17</xdr:row>
      <xdr:rowOff>23232</xdr:rowOff>
    </xdr:to>
    <xdr:cxnSp macro="">
      <xdr:nvCxnSpPr>
        <xdr:cNvPr id="4" name="Straight Arrow Connector 3">
          <a:extLst>
            <a:ext uri="{FF2B5EF4-FFF2-40B4-BE49-F238E27FC236}">
              <a16:creationId xmlns:a16="http://schemas.microsoft.com/office/drawing/2014/main" id="{18D42742-145C-EE4B-ABA8-94B56D948B89}"/>
            </a:ext>
          </a:extLst>
        </xdr:cNvPr>
        <xdr:cNvCxnSpPr/>
      </xdr:nvCxnSpPr>
      <xdr:spPr>
        <a:xfrm>
          <a:off x="3190008" y="3209713"/>
          <a:ext cx="418651" cy="2285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605327</xdr:colOff>
      <xdr:row>15</xdr:row>
      <xdr:rowOff>189906</xdr:rowOff>
    </xdr:from>
    <xdr:to>
      <xdr:col>4</xdr:col>
      <xdr:colOff>618067</xdr:colOff>
      <xdr:row>16</xdr:row>
      <xdr:rowOff>177800</xdr:rowOff>
    </xdr:to>
    <xdr:cxnSp macro="">
      <xdr:nvCxnSpPr>
        <xdr:cNvPr id="7" name="Straight Arrow Connector 6">
          <a:extLst>
            <a:ext uri="{FF2B5EF4-FFF2-40B4-BE49-F238E27FC236}">
              <a16:creationId xmlns:a16="http://schemas.microsoft.com/office/drawing/2014/main" id="{887F0F48-09CC-994A-8D29-8F48950CE91B}"/>
            </a:ext>
          </a:extLst>
        </xdr:cNvPr>
        <xdr:cNvCxnSpPr/>
      </xdr:nvCxnSpPr>
      <xdr:spPr>
        <a:xfrm>
          <a:off x="10968527" y="1002706"/>
          <a:ext cx="1308140" cy="1910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558801</xdr:colOff>
      <xdr:row>22</xdr:row>
      <xdr:rowOff>181429</xdr:rowOff>
    </xdr:from>
    <xdr:to>
      <xdr:col>2</xdr:col>
      <xdr:colOff>624533</xdr:colOff>
      <xdr:row>24</xdr:row>
      <xdr:rowOff>25400</xdr:rowOff>
    </xdr:to>
    <xdr:cxnSp macro="">
      <xdr:nvCxnSpPr>
        <xdr:cNvPr id="10" name="Straight Arrow Connector 9">
          <a:extLst>
            <a:ext uri="{FF2B5EF4-FFF2-40B4-BE49-F238E27FC236}">
              <a16:creationId xmlns:a16="http://schemas.microsoft.com/office/drawing/2014/main" id="{66CD27F0-1F22-D644-963B-3E2CE3A92443}"/>
            </a:ext>
          </a:extLst>
        </xdr:cNvPr>
        <xdr:cNvCxnSpPr/>
      </xdr:nvCxnSpPr>
      <xdr:spPr>
        <a:xfrm flipH="1">
          <a:off x="8325339" y="2407418"/>
          <a:ext cx="1360156" cy="2486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623859</xdr:colOff>
      <xdr:row>22</xdr:row>
      <xdr:rowOff>177354</xdr:rowOff>
    </xdr:from>
    <xdr:to>
      <xdr:col>2</xdr:col>
      <xdr:colOff>623859</xdr:colOff>
      <xdr:row>24</xdr:row>
      <xdr:rowOff>25845</xdr:rowOff>
    </xdr:to>
    <xdr:cxnSp macro="">
      <xdr:nvCxnSpPr>
        <xdr:cNvPr id="11" name="Straight Arrow Connector 10">
          <a:extLst>
            <a:ext uri="{FF2B5EF4-FFF2-40B4-BE49-F238E27FC236}">
              <a16:creationId xmlns:a16="http://schemas.microsoft.com/office/drawing/2014/main" id="{BE605876-FFC5-3D46-ACA1-BEF3D0D78826}"/>
            </a:ext>
          </a:extLst>
        </xdr:cNvPr>
        <xdr:cNvCxnSpPr/>
      </xdr:nvCxnSpPr>
      <xdr:spPr>
        <a:xfrm>
          <a:off x="9691659" y="2412554"/>
          <a:ext cx="0" cy="2548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607087</xdr:colOff>
      <xdr:row>22</xdr:row>
      <xdr:rowOff>174451</xdr:rowOff>
    </xdr:from>
    <xdr:to>
      <xdr:col>3</xdr:col>
      <xdr:colOff>271036</xdr:colOff>
      <xdr:row>24</xdr:row>
      <xdr:rowOff>0</xdr:rowOff>
    </xdr:to>
    <xdr:cxnSp macro="">
      <xdr:nvCxnSpPr>
        <xdr:cNvPr id="12" name="Straight Arrow Connector 11">
          <a:extLst>
            <a:ext uri="{FF2B5EF4-FFF2-40B4-BE49-F238E27FC236}">
              <a16:creationId xmlns:a16="http://schemas.microsoft.com/office/drawing/2014/main" id="{5E958B99-F576-994C-B1E9-328562F266B3}"/>
            </a:ext>
          </a:extLst>
        </xdr:cNvPr>
        <xdr:cNvCxnSpPr/>
      </xdr:nvCxnSpPr>
      <xdr:spPr>
        <a:xfrm>
          <a:off x="2140380" y="5200244"/>
          <a:ext cx="701632" cy="228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635001</xdr:colOff>
      <xdr:row>22</xdr:row>
      <xdr:rowOff>177940</xdr:rowOff>
    </xdr:from>
    <xdr:to>
      <xdr:col>2</xdr:col>
      <xdr:colOff>614065</xdr:colOff>
      <xdr:row>23</xdr:row>
      <xdr:rowOff>177800</xdr:rowOff>
    </xdr:to>
    <xdr:cxnSp macro="">
      <xdr:nvCxnSpPr>
        <xdr:cNvPr id="13" name="Straight Arrow Connector 12">
          <a:extLst>
            <a:ext uri="{FF2B5EF4-FFF2-40B4-BE49-F238E27FC236}">
              <a16:creationId xmlns:a16="http://schemas.microsoft.com/office/drawing/2014/main" id="{21886D26-F552-A545-A6C6-23560B7994E1}"/>
            </a:ext>
          </a:extLst>
        </xdr:cNvPr>
        <xdr:cNvCxnSpPr/>
      </xdr:nvCxnSpPr>
      <xdr:spPr>
        <a:xfrm flipH="1">
          <a:off x="7107116" y="2403929"/>
          <a:ext cx="2567911" cy="202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7011-14D2-0940-A58E-44310551A0A9}">
  <dimension ref="A1:K71"/>
  <sheetViews>
    <sheetView showGridLines="0" tabSelected="1" zoomScale="119" workbookViewId="0">
      <selection activeCell="E17" sqref="E17"/>
    </sheetView>
  </sheetViews>
  <sheetFormatPr baseColWidth="10" defaultColWidth="17" defaultRowHeight="16" x14ac:dyDescent="0.2"/>
  <cols>
    <col min="1" max="1" width="6.5" style="31" bestFit="1" customWidth="1"/>
    <col min="2" max="3" width="13.6640625" style="31" bestFit="1" customWidth="1"/>
    <col min="4" max="4" width="27.5" style="31" customWidth="1"/>
    <col min="5" max="5" width="15.1640625" style="31" bestFit="1" customWidth="1"/>
    <col min="6" max="6" width="7.5" style="31" bestFit="1" customWidth="1"/>
    <col min="7" max="16384" width="17" style="31"/>
  </cols>
  <sheetData>
    <row r="1" spans="1:8" ht="16" customHeight="1" x14ac:dyDescent="0.2">
      <c r="A1" s="54" t="s">
        <v>87</v>
      </c>
      <c r="B1" s="54"/>
      <c r="C1" s="54"/>
      <c r="D1" s="54"/>
      <c r="E1" s="54"/>
      <c r="F1" s="54"/>
      <c r="G1" s="54"/>
      <c r="H1" s="39"/>
    </row>
    <row r="2" spans="1:8" x14ac:dyDescent="0.2">
      <c r="A2" s="54"/>
      <c r="B2" s="54"/>
      <c r="C2" s="54"/>
      <c r="D2" s="54"/>
      <c r="E2" s="54"/>
      <c r="F2" s="54"/>
      <c r="G2" s="54"/>
      <c r="H2" s="39"/>
    </row>
    <row r="3" spans="1:8" x14ac:dyDescent="0.2">
      <c r="A3" s="54"/>
      <c r="B3" s="54"/>
      <c r="C3" s="54"/>
      <c r="D3" s="54"/>
      <c r="E3" s="54"/>
      <c r="F3" s="54"/>
      <c r="G3" s="54"/>
      <c r="H3" s="39"/>
    </row>
    <row r="4" spans="1:8" x14ac:dyDescent="0.2">
      <c r="A4" s="54"/>
      <c r="B4" s="54"/>
      <c r="C4" s="54"/>
      <c r="D4" s="54"/>
      <c r="E4" s="54"/>
      <c r="F4" s="54"/>
      <c r="G4" s="54"/>
    </row>
    <row r="5" spans="1:8" x14ac:dyDescent="0.2">
      <c r="A5" s="54"/>
      <c r="B5" s="54"/>
      <c r="C5" s="54"/>
      <c r="D5" s="54"/>
      <c r="E5" s="54"/>
      <c r="F5" s="54"/>
      <c r="G5" s="54"/>
    </row>
    <row r="6" spans="1:8" x14ac:dyDescent="0.2">
      <c r="A6" s="54"/>
      <c r="B6" s="54"/>
      <c r="C6" s="54"/>
      <c r="D6" s="54"/>
      <c r="E6" s="54"/>
      <c r="F6" s="54"/>
      <c r="G6" s="54"/>
    </row>
    <row r="7" spans="1:8" x14ac:dyDescent="0.2">
      <c r="A7" s="47"/>
      <c r="B7" s="47"/>
      <c r="C7" s="47"/>
      <c r="D7" s="47"/>
      <c r="E7" s="47"/>
      <c r="F7" s="47"/>
      <c r="G7" s="47"/>
    </row>
    <row r="8" spans="1:8" x14ac:dyDescent="0.2">
      <c r="B8" s="42" t="s">
        <v>0</v>
      </c>
      <c r="C8" s="42" t="s">
        <v>76</v>
      </c>
      <c r="D8" s="42" t="s">
        <v>50</v>
      </c>
      <c r="E8" s="42" t="s">
        <v>49</v>
      </c>
      <c r="F8" s="39"/>
      <c r="G8" s="39"/>
    </row>
    <row r="9" spans="1:8" x14ac:dyDescent="0.2">
      <c r="B9" s="40" t="s">
        <v>29</v>
      </c>
      <c r="C9" s="40">
        <v>1</v>
      </c>
      <c r="D9" s="40" t="s">
        <v>78</v>
      </c>
      <c r="E9" s="41">
        <v>200000</v>
      </c>
      <c r="F9" s="39"/>
      <c r="G9" s="39"/>
    </row>
    <row r="10" spans="1:8" x14ac:dyDescent="0.2">
      <c r="B10" s="40" t="s">
        <v>30</v>
      </c>
      <c r="C10" s="40">
        <v>3</v>
      </c>
      <c r="D10" s="40" t="s">
        <v>51</v>
      </c>
      <c r="E10" s="41">
        <v>500000</v>
      </c>
      <c r="F10" s="39"/>
      <c r="G10" s="39"/>
    </row>
    <row r="11" spans="1:8" x14ac:dyDescent="0.2">
      <c r="B11" s="40" t="s">
        <v>31</v>
      </c>
      <c r="C11" s="40">
        <v>5</v>
      </c>
      <c r="D11" s="40" t="s">
        <v>52</v>
      </c>
      <c r="E11" s="41">
        <v>1000000</v>
      </c>
    </row>
    <row r="12" spans="1:8" x14ac:dyDescent="0.2">
      <c r="B12" s="40" t="s">
        <v>32</v>
      </c>
      <c r="C12" s="40">
        <v>10</v>
      </c>
      <c r="D12" s="40" t="s">
        <v>77</v>
      </c>
      <c r="E12" s="41">
        <v>4000000</v>
      </c>
    </row>
    <row r="13" spans="1:8" ht="31" customHeight="1" x14ac:dyDescent="0.2">
      <c r="B13" s="40" t="s">
        <v>33</v>
      </c>
      <c r="C13" s="40">
        <v>20</v>
      </c>
      <c r="D13" s="43" t="s">
        <v>79</v>
      </c>
      <c r="E13" s="41">
        <v>35000000</v>
      </c>
    </row>
    <row r="15" spans="1:8" x14ac:dyDescent="0.2">
      <c r="A15" s="39"/>
      <c r="B15" s="39"/>
      <c r="C15" s="39"/>
    </row>
    <row r="16" spans="1:8" x14ac:dyDescent="0.2">
      <c r="A16" s="39"/>
      <c r="B16" s="39"/>
      <c r="C16" s="39"/>
      <c r="D16" s="45" t="s">
        <v>80</v>
      </c>
    </row>
    <row r="17" spans="1:11" x14ac:dyDescent="0.2">
      <c r="K17" s="32"/>
    </row>
    <row r="18" spans="1:11" x14ac:dyDescent="0.2">
      <c r="C18" s="46" t="s">
        <v>57</v>
      </c>
      <c r="D18" s="46" t="s">
        <v>58</v>
      </c>
      <c r="E18" s="46" t="s">
        <v>59</v>
      </c>
      <c r="K18" s="33"/>
    </row>
    <row r="19" spans="1:11" x14ac:dyDescent="0.2">
      <c r="C19" s="31" t="s">
        <v>61</v>
      </c>
      <c r="D19" s="31" t="s">
        <v>81</v>
      </c>
      <c r="E19" s="31" t="s">
        <v>67</v>
      </c>
      <c r="K19" s="34"/>
    </row>
    <row r="20" spans="1:11" x14ac:dyDescent="0.2">
      <c r="C20" s="31" t="s">
        <v>62</v>
      </c>
      <c r="D20" s="31" t="s">
        <v>82</v>
      </c>
      <c r="E20" s="31" t="s">
        <v>70</v>
      </c>
      <c r="K20" s="32"/>
    </row>
    <row r="21" spans="1:11" x14ac:dyDescent="0.2">
      <c r="C21" s="31" t="s">
        <v>63</v>
      </c>
      <c r="D21" s="31" t="s">
        <v>66</v>
      </c>
      <c r="E21" s="31" t="s">
        <v>68</v>
      </c>
    </row>
    <row r="22" spans="1:11" x14ac:dyDescent="0.2">
      <c r="C22" s="31" t="s">
        <v>64</v>
      </c>
      <c r="D22" s="31" t="s">
        <v>65</v>
      </c>
      <c r="E22" s="31" t="s">
        <v>69</v>
      </c>
    </row>
    <row r="23" spans="1:11" x14ac:dyDescent="0.2">
      <c r="C23" s="31" t="s">
        <v>60</v>
      </c>
    </row>
    <row r="25" spans="1:11" x14ac:dyDescent="0.2">
      <c r="A25" s="44" t="s">
        <v>73</v>
      </c>
      <c r="B25" s="31" t="s">
        <v>71</v>
      </c>
      <c r="C25" s="31" t="s">
        <v>72</v>
      </c>
      <c r="D25" s="38" t="s">
        <v>83</v>
      </c>
    </row>
    <row r="27" spans="1:11" ht="22" customHeight="1" x14ac:dyDescent="0.2">
      <c r="A27" s="54" t="s">
        <v>88</v>
      </c>
      <c r="B27" s="54"/>
      <c r="C27" s="54"/>
      <c r="D27" s="54"/>
      <c r="E27" s="54"/>
      <c r="F27" s="54"/>
      <c r="G27" s="54"/>
    </row>
    <row r="28" spans="1:11" ht="22" customHeight="1" x14ac:dyDescent="0.2">
      <c r="A28" s="54"/>
      <c r="B28" s="54"/>
      <c r="C28" s="54"/>
      <c r="D28" s="54"/>
      <c r="E28" s="54"/>
      <c r="F28" s="54"/>
      <c r="G28" s="54"/>
    </row>
    <row r="29" spans="1:11" ht="22" customHeight="1" x14ac:dyDescent="0.2">
      <c r="A29" s="54"/>
      <c r="B29" s="54"/>
      <c r="C29" s="54"/>
      <c r="D29" s="54"/>
      <c r="E29" s="54"/>
      <c r="F29" s="54"/>
      <c r="G29" s="54"/>
    </row>
    <row r="30" spans="1:11" ht="22" customHeight="1" x14ac:dyDescent="0.2">
      <c r="A30" s="54"/>
      <c r="B30" s="54"/>
      <c r="C30" s="54"/>
      <c r="D30" s="54"/>
      <c r="E30" s="54"/>
      <c r="F30" s="54"/>
      <c r="G30" s="54"/>
    </row>
    <row r="31" spans="1:11" ht="22" customHeight="1" x14ac:dyDescent="0.2">
      <c r="A31" s="54"/>
      <c r="B31" s="54"/>
      <c r="C31" s="54"/>
      <c r="D31" s="54"/>
      <c r="E31" s="54"/>
      <c r="F31" s="54"/>
      <c r="G31" s="54"/>
    </row>
    <row r="32" spans="1:11" ht="22" customHeight="1" x14ac:dyDescent="0.2">
      <c r="A32" s="54"/>
      <c r="B32" s="54"/>
      <c r="C32" s="54"/>
      <c r="D32" s="54"/>
      <c r="E32" s="54"/>
      <c r="F32" s="54"/>
      <c r="G32" s="54"/>
    </row>
    <row r="33" spans="1:7" ht="22" customHeight="1" x14ac:dyDescent="0.2">
      <c r="A33" s="54"/>
      <c r="B33" s="54"/>
      <c r="C33" s="54"/>
      <c r="D33" s="54"/>
      <c r="E33" s="54"/>
      <c r="F33" s="54"/>
      <c r="G33" s="54"/>
    </row>
    <row r="34" spans="1:7" ht="22" customHeight="1" x14ac:dyDescent="0.2">
      <c r="A34" s="54"/>
      <c r="B34" s="54"/>
      <c r="C34" s="54"/>
      <c r="D34" s="54"/>
      <c r="E34" s="54"/>
      <c r="F34" s="54"/>
      <c r="G34" s="54"/>
    </row>
    <row r="35" spans="1:7" ht="22" customHeight="1" x14ac:dyDescent="0.2">
      <c r="A35" s="54"/>
      <c r="B35" s="54"/>
      <c r="C35" s="54"/>
      <c r="D35" s="54"/>
      <c r="E35" s="54"/>
      <c r="F35" s="54"/>
      <c r="G35" s="54"/>
    </row>
    <row r="36" spans="1:7" ht="22" customHeight="1" x14ac:dyDescent="0.2">
      <c r="A36" s="54"/>
      <c r="B36" s="54"/>
      <c r="C36" s="54"/>
      <c r="D36" s="54"/>
      <c r="E36" s="54"/>
      <c r="F36" s="54"/>
      <c r="G36" s="54"/>
    </row>
    <row r="37" spans="1:7" x14ac:dyDescent="0.2">
      <c r="A37" s="54" t="s">
        <v>89</v>
      </c>
      <c r="B37" s="54"/>
      <c r="C37" s="54"/>
      <c r="D37" s="54"/>
      <c r="E37" s="54"/>
      <c r="F37" s="54"/>
      <c r="G37" s="54"/>
    </row>
    <row r="38" spans="1:7" x14ac:dyDescent="0.2">
      <c r="A38" s="54"/>
      <c r="B38" s="54"/>
      <c r="C38" s="54"/>
      <c r="D38" s="54"/>
      <c r="E38" s="54"/>
      <c r="F38" s="54"/>
      <c r="G38" s="54"/>
    </row>
    <row r="39" spans="1:7" x14ac:dyDescent="0.2">
      <c r="A39" s="54"/>
      <c r="B39" s="54"/>
      <c r="C39" s="54"/>
      <c r="D39" s="54"/>
      <c r="E39" s="54"/>
      <c r="F39" s="54"/>
      <c r="G39" s="54"/>
    </row>
    <row r="40" spans="1:7" x14ac:dyDescent="0.2">
      <c r="A40" s="54"/>
      <c r="B40" s="54"/>
      <c r="C40" s="54"/>
      <c r="D40" s="54"/>
      <c r="E40" s="54"/>
      <c r="F40" s="54"/>
      <c r="G40" s="54"/>
    </row>
    <row r="41" spans="1:7" x14ac:dyDescent="0.2">
      <c r="A41" s="54"/>
      <c r="B41" s="54"/>
      <c r="C41" s="54"/>
      <c r="D41" s="54"/>
      <c r="E41" s="54"/>
      <c r="F41" s="54"/>
      <c r="G41" s="54"/>
    </row>
    <row r="42" spans="1:7" x14ac:dyDescent="0.2">
      <c r="A42" s="54"/>
      <c r="B42" s="54"/>
      <c r="C42" s="54"/>
      <c r="D42" s="54"/>
      <c r="E42" s="54"/>
      <c r="F42" s="54"/>
      <c r="G42" s="54"/>
    </row>
    <row r="43" spans="1:7" x14ac:dyDescent="0.2">
      <c r="A43" s="54"/>
      <c r="B43" s="54"/>
      <c r="C43" s="54"/>
      <c r="D43" s="54"/>
      <c r="E43" s="54"/>
      <c r="F43" s="54"/>
      <c r="G43" s="54"/>
    </row>
    <row r="44" spans="1:7" x14ac:dyDescent="0.2">
      <c r="A44" s="54"/>
      <c r="B44" s="54"/>
      <c r="C44" s="54"/>
      <c r="D44" s="54"/>
      <c r="E44" s="54"/>
      <c r="F44" s="54"/>
      <c r="G44" s="54"/>
    </row>
    <row r="45" spans="1:7" x14ac:dyDescent="0.2">
      <c r="A45" s="54"/>
      <c r="B45" s="54"/>
      <c r="C45" s="54"/>
      <c r="D45" s="54"/>
      <c r="E45" s="54"/>
      <c r="F45" s="54"/>
      <c r="G45" s="54"/>
    </row>
    <row r="46" spans="1:7" x14ac:dyDescent="0.2">
      <c r="A46" s="54"/>
      <c r="B46" s="54"/>
      <c r="C46" s="54"/>
      <c r="D46" s="54"/>
      <c r="E46" s="54"/>
      <c r="F46" s="54"/>
      <c r="G46" s="54"/>
    </row>
    <row r="47" spans="1:7" x14ac:dyDescent="0.2">
      <c r="A47" s="54"/>
      <c r="B47" s="54"/>
      <c r="C47" s="54"/>
      <c r="D47" s="54"/>
      <c r="E47" s="54"/>
      <c r="F47" s="54"/>
      <c r="G47" s="54"/>
    </row>
    <row r="48" spans="1:7" x14ac:dyDescent="0.2">
      <c r="A48" s="54"/>
      <c r="B48" s="54"/>
      <c r="C48" s="54"/>
      <c r="D48" s="54"/>
      <c r="E48" s="54"/>
      <c r="F48" s="54"/>
      <c r="G48" s="54"/>
    </row>
    <row r="49" spans="1:7" x14ac:dyDescent="0.2">
      <c r="A49" s="54" t="s">
        <v>90</v>
      </c>
      <c r="B49" s="54"/>
      <c r="C49" s="54"/>
      <c r="D49" s="54"/>
      <c r="E49" s="54"/>
      <c r="F49" s="54"/>
      <c r="G49" s="54"/>
    </row>
    <row r="50" spans="1:7" x14ac:dyDescent="0.2">
      <c r="A50" s="54"/>
      <c r="B50" s="54"/>
      <c r="C50" s="54"/>
      <c r="D50" s="54"/>
      <c r="E50" s="54"/>
      <c r="F50" s="54"/>
      <c r="G50" s="54"/>
    </row>
    <row r="51" spans="1:7" x14ac:dyDescent="0.2">
      <c r="A51" s="54"/>
      <c r="B51" s="54"/>
      <c r="C51" s="54"/>
      <c r="D51" s="54"/>
      <c r="E51" s="54"/>
      <c r="F51" s="54"/>
      <c r="G51" s="54"/>
    </row>
    <row r="52" spans="1:7" x14ac:dyDescent="0.2">
      <c r="A52" s="54"/>
      <c r="B52" s="54"/>
      <c r="C52" s="54"/>
      <c r="D52" s="54"/>
      <c r="E52" s="54"/>
      <c r="F52" s="54"/>
      <c r="G52" s="54"/>
    </row>
    <row r="53" spans="1:7" x14ac:dyDescent="0.2">
      <c r="A53" s="54"/>
      <c r="B53" s="54"/>
      <c r="C53" s="54"/>
      <c r="D53" s="54"/>
      <c r="E53" s="54"/>
      <c r="F53" s="54"/>
      <c r="G53" s="54"/>
    </row>
    <row r="54" spans="1:7" x14ac:dyDescent="0.2">
      <c r="A54" s="54"/>
      <c r="B54" s="54"/>
      <c r="C54" s="54"/>
      <c r="D54" s="54"/>
      <c r="E54" s="54"/>
      <c r="F54" s="54"/>
      <c r="G54" s="54"/>
    </row>
    <row r="55" spans="1:7" x14ac:dyDescent="0.2">
      <c r="A55" s="54"/>
      <c r="B55" s="54"/>
      <c r="C55" s="54"/>
      <c r="D55" s="54"/>
      <c r="E55" s="54"/>
      <c r="F55" s="54"/>
      <c r="G55" s="54"/>
    </row>
    <row r="56" spans="1:7" ht="16" customHeight="1" x14ac:dyDescent="0.2">
      <c r="A56" s="55" t="s">
        <v>91</v>
      </c>
      <c r="B56" s="56"/>
      <c r="C56" s="56"/>
      <c r="D56" s="56"/>
      <c r="E56" s="56"/>
      <c r="F56" s="56"/>
      <c r="G56" s="57"/>
    </row>
    <row r="57" spans="1:7" x14ac:dyDescent="0.2">
      <c r="A57" s="58"/>
      <c r="B57" s="59"/>
      <c r="C57" s="59"/>
      <c r="D57" s="59"/>
      <c r="E57" s="59"/>
      <c r="F57" s="59"/>
      <c r="G57" s="60"/>
    </row>
    <row r="58" spans="1:7" x14ac:dyDescent="0.2">
      <c r="A58" s="58"/>
      <c r="B58" s="59"/>
      <c r="C58" s="59"/>
      <c r="D58" s="59"/>
      <c r="E58" s="59"/>
      <c r="F58" s="59"/>
      <c r="G58" s="60"/>
    </row>
    <row r="59" spans="1:7" x14ac:dyDescent="0.2">
      <c r="A59" s="58"/>
      <c r="B59" s="59"/>
      <c r="C59" s="59"/>
      <c r="D59" s="59"/>
      <c r="E59" s="59"/>
      <c r="F59" s="59"/>
      <c r="G59" s="60"/>
    </row>
    <row r="60" spans="1:7" x14ac:dyDescent="0.2">
      <c r="A60" s="58"/>
      <c r="B60" s="59"/>
      <c r="C60" s="59"/>
      <c r="D60" s="59"/>
      <c r="E60" s="59"/>
      <c r="F60" s="59"/>
      <c r="G60" s="60"/>
    </row>
    <row r="61" spans="1:7" x14ac:dyDescent="0.2">
      <c r="A61" s="58"/>
      <c r="B61" s="59"/>
      <c r="C61" s="59"/>
      <c r="D61" s="59"/>
      <c r="E61" s="59"/>
      <c r="F61" s="59"/>
      <c r="G61" s="60"/>
    </row>
    <row r="62" spans="1:7" x14ac:dyDescent="0.2">
      <c r="A62" s="58"/>
      <c r="B62" s="59"/>
      <c r="C62" s="59"/>
      <c r="D62" s="59"/>
      <c r="E62" s="59"/>
      <c r="F62" s="59"/>
      <c r="G62" s="60"/>
    </row>
    <row r="63" spans="1:7" x14ac:dyDescent="0.2">
      <c r="A63" s="58"/>
      <c r="B63" s="59"/>
      <c r="C63" s="59"/>
      <c r="D63" s="59"/>
      <c r="E63" s="59"/>
      <c r="F63" s="59"/>
      <c r="G63" s="60"/>
    </row>
    <row r="64" spans="1:7" x14ac:dyDescent="0.2">
      <c r="A64" s="61"/>
      <c r="B64" s="62"/>
      <c r="C64" s="62"/>
      <c r="D64" s="62"/>
      <c r="E64" s="62"/>
      <c r="F64" s="62"/>
      <c r="G64" s="63"/>
    </row>
    <row r="65" spans="1:7" x14ac:dyDescent="0.2">
      <c r="A65" s="55" t="s">
        <v>96</v>
      </c>
      <c r="B65" s="56"/>
      <c r="C65" s="56"/>
      <c r="D65" s="56"/>
      <c r="E65" s="56"/>
      <c r="F65" s="56"/>
      <c r="G65" s="57"/>
    </row>
    <row r="66" spans="1:7" x14ac:dyDescent="0.2">
      <c r="A66" s="58"/>
      <c r="B66" s="59"/>
      <c r="C66" s="59"/>
      <c r="D66" s="59"/>
      <c r="E66" s="59"/>
      <c r="F66" s="59"/>
      <c r="G66" s="60"/>
    </row>
    <row r="67" spans="1:7" x14ac:dyDescent="0.2">
      <c r="A67" s="58"/>
      <c r="B67" s="59"/>
      <c r="C67" s="59"/>
      <c r="D67" s="59"/>
      <c r="E67" s="59"/>
      <c r="F67" s="59"/>
      <c r="G67" s="60"/>
    </row>
    <row r="68" spans="1:7" x14ac:dyDescent="0.2">
      <c r="A68" s="58"/>
      <c r="B68" s="59"/>
      <c r="C68" s="59"/>
      <c r="D68" s="59"/>
      <c r="E68" s="59"/>
      <c r="F68" s="59"/>
      <c r="G68" s="60"/>
    </row>
    <row r="69" spans="1:7" x14ac:dyDescent="0.2">
      <c r="A69" s="58"/>
      <c r="B69" s="59"/>
      <c r="C69" s="59"/>
      <c r="D69" s="59"/>
      <c r="E69" s="59"/>
      <c r="F69" s="59"/>
      <c r="G69" s="60"/>
    </row>
    <row r="70" spans="1:7" x14ac:dyDescent="0.2">
      <c r="A70" s="58"/>
      <c r="B70" s="59"/>
      <c r="C70" s="59"/>
      <c r="D70" s="59"/>
      <c r="E70" s="59"/>
      <c r="F70" s="59"/>
      <c r="G70" s="60"/>
    </row>
    <row r="71" spans="1:7" x14ac:dyDescent="0.2">
      <c r="A71" s="58"/>
      <c r="B71" s="59"/>
      <c r="C71" s="59"/>
      <c r="D71" s="59"/>
      <c r="E71" s="59"/>
      <c r="F71" s="59"/>
      <c r="G71" s="60"/>
    </row>
  </sheetData>
  <mergeCells count="6">
    <mergeCell ref="A1:G6"/>
    <mergeCell ref="A65:G71"/>
    <mergeCell ref="A27:G36"/>
    <mergeCell ref="A56:G64"/>
    <mergeCell ref="A49:G55"/>
    <mergeCell ref="A37:G48"/>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094F8-55AA-C54F-8A19-A2C03457E9B3}">
  <dimension ref="A1:T40"/>
  <sheetViews>
    <sheetView showGridLines="0" topLeftCell="C1" zoomScale="61" workbookViewId="0">
      <selection activeCell="P10" sqref="P10"/>
    </sheetView>
  </sheetViews>
  <sheetFormatPr baseColWidth="10" defaultRowHeight="21" x14ac:dyDescent="0.2"/>
  <cols>
    <col min="1" max="1" width="10.33203125" style="3" bestFit="1" customWidth="1"/>
    <col min="2" max="2" width="20.5" style="3" bestFit="1" customWidth="1"/>
    <col min="3" max="3" width="16.83203125" style="3" bestFit="1" customWidth="1"/>
    <col min="4" max="4" width="14" style="3" bestFit="1" customWidth="1"/>
    <col min="5" max="7" width="16" style="3" bestFit="1" customWidth="1"/>
    <col min="8" max="8" width="17.33203125" style="3" bestFit="1" customWidth="1"/>
    <col min="9" max="9" width="19.5" style="3" bestFit="1" customWidth="1"/>
    <col min="10" max="14" width="14.5" style="3" customWidth="1"/>
    <col min="15" max="16" width="15.1640625" style="3" bestFit="1" customWidth="1"/>
    <col min="17" max="17" width="16.83203125" style="3" bestFit="1" customWidth="1"/>
    <col min="18" max="18" width="16.6640625" style="3" customWidth="1"/>
    <col min="19" max="19" width="19.6640625" style="3" bestFit="1" customWidth="1"/>
    <col min="20" max="22" width="5.5" style="3" bestFit="1" customWidth="1"/>
    <col min="23" max="24" width="6.83203125" style="3" bestFit="1" customWidth="1"/>
    <col min="25" max="28" width="6.1640625" style="3" bestFit="1" customWidth="1"/>
    <col min="29" max="29" width="5.5" style="3" bestFit="1" customWidth="1"/>
    <col min="30" max="16384" width="10.83203125" style="3"/>
  </cols>
  <sheetData>
    <row r="1" spans="1:20" x14ac:dyDescent="0.2">
      <c r="A1" s="3" t="s">
        <v>29</v>
      </c>
      <c r="B1" s="4" t="s">
        <v>34</v>
      </c>
      <c r="C1" s="5" t="s">
        <v>97</v>
      </c>
      <c r="I1" s="24" t="s">
        <v>55</v>
      </c>
      <c r="J1" s="24" t="s">
        <v>21</v>
      </c>
      <c r="K1" s="24" t="s">
        <v>22</v>
      </c>
      <c r="L1" s="24" t="s">
        <v>23</v>
      </c>
      <c r="M1" s="24" t="s">
        <v>24</v>
      </c>
      <c r="N1" s="24" t="s">
        <v>25</v>
      </c>
    </row>
    <row r="2" spans="1:20" x14ac:dyDescent="0.2">
      <c r="A2" s="3" t="s">
        <v>30</v>
      </c>
      <c r="B2" s="4" t="s">
        <v>35</v>
      </c>
      <c r="C2" s="5" t="s">
        <v>1</v>
      </c>
      <c r="I2" s="28" t="s">
        <v>26</v>
      </c>
      <c r="J2" s="25" t="s">
        <v>9</v>
      </c>
      <c r="K2" s="25" t="s">
        <v>9</v>
      </c>
      <c r="L2" s="25" t="s">
        <v>9</v>
      </c>
      <c r="M2" s="25" t="s">
        <v>9</v>
      </c>
      <c r="N2" s="25" t="s">
        <v>9</v>
      </c>
    </row>
    <row r="3" spans="1:20" x14ac:dyDescent="0.2">
      <c r="A3" s="3" t="s">
        <v>31</v>
      </c>
      <c r="B3" s="4" t="s">
        <v>36</v>
      </c>
      <c r="C3" s="7" t="s">
        <v>12</v>
      </c>
      <c r="I3" s="28" t="s">
        <v>27</v>
      </c>
      <c r="J3" s="26" t="s">
        <v>6</v>
      </c>
      <c r="K3" s="26" t="s">
        <v>6</v>
      </c>
      <c r="L3" s="26" t="s">
        <v>6</v>
      </c>
      <c r="M3" s="26" t="s">
        <v>6</v>
      </c>
      <c r="N3" s="26" t="s">
        <v>6</v>
      </c>
    </row>
    <row r="4" spans="1:20" x14ac:dyDescent="0.2">
      <c r="A4" s="3" t="s">
        <v>32</v>
      </c>
      <c r="B4" s="4" t="s">
        <v>37</v>
      </c>
      <c r="C4" s="75" t="s">
        <v>86</v>
      </c>
      <c r="D4" s="75"/>
      <c r="I4" s="28" t="s">
        <v>42</v>
      </c>
      <c r="J4" s="25" t="s">
        <v>43</v>
      </c>
      <c r="K4" s="25" t="s">
        <v>44</v>
      </c>
      <c r="L4" s="25" t="s">
        <v>44</v>
      </c>
      <c r="M4" s="25" t="s">
        <v>44</v>
      </c>
      <c r="N4" s="25" t="s">
        <v>44</v>
      </c>
    </row>
    <row r="5" spans="1:20" x14ac:dyDescent="0.2">
      <c r="A5" s="3" t="s">
        <v>33</v>
      </c>
      <c r="B5" s="4" t="s">
        <v>38</v>
      </c>
      <c r="C5" s="75" t="s">
        <v>13</v>
      </c>
      <c r="D5" s="75"/>
      <c r="I5" s="81" t="s">
        <v>28</v>
      </c>
      <c r="J5" s="26" t="s">
        <v>7</v>
      </c>
      <c r="K5" s="26" t="s">
        <v>10</v>
      </c>
      <c r="L5" s="26" t="s">
        <v>10</v>
      </c>
      <c r="M5" s="26" t="s">
        <v>10</v>
      </c>
      <c r="N5" s="26" t="s">
        <v>10</v>
      </c>
    </row>
    <row r="6" spans="1:20" x14ac:dyDescent="0.2">
      <c r="B6" s="4"/>
      <c r="C6" s="7"/>
      <c r="I6" s="82"/>
      <c r="J6" s="27" t="s">
        <v>8</v>
      </c>
      <c r="K6" s="27" t="s">
        <v>8</v>
      </c>
      <c r="L6" s="27" t="s">
        <v>40</v>
      </c>
      <c r="M6" s="27" t="s">
        <v>41</v>
      </c>
      <c r="N6" s="27" t="s">
        <v>8</v>
      </c>
    </row>
    <row r="7" spans="1:20" x14ac:dyDescent="0.2">
      <c r="B7" s="4"/>
      <c r="C7" s="7"/>
      <c r="I7" s="6" t="s">
        <v>93</v>
      </c>
      <c r="J7" s="3" t="s">
        <v>92</v>
      </c>
      <c r="K7" s="3" t="s">
        <v>92</v>
      </c>
      <c r="L7" s="3" t="s">
        <v>92</v>
      </c>
      <c r="M7" s="3" t="s">
        <v>92</v>
      </c>
      <c r="N7" s="3" t="s">
        <v>92</v>
      </c>
      <c r="P7" s="53"/>
      <c r="Q7" s="53"/>
      <c r="R7" s="53" t="s">
        <v>95</v>
      </c>
      <c r="S7" s="53"/>
      <c r="T7" s="53"/>
    </row>
    <row r="8" spans="1:20" x14ac:dyDescent="0.2">
      <c r="B8" s="4"/>
      <c r="C8" s="7"/>
    </row>
    <row r="9" spans="1:20" ht="27" customHeight="1" x14ac:dyDescent="0.2">
      <c r="C9" s="76" t="s">
        <v>5</v>
      </c>
      <c r="D9" s="77"/>
      <c r="J9" s="78" t="s">
        <v>74</v>
      </c>
      <c r="K9" s="79"/>
      <c r="L9" s="79"/>
      <c r="M9" s="79"/>
      <c r="N9" s="80"/>
    </row>
    <row r="10" spans="1:20" ht="27" customHeight="1" thickBot="1" x14ac:dyDescent="0.25">
      <c r="A10" s="64" t="s">
        <v>53</v>
      </c>
      <c r="B10" s="65"/>
      <c r="C10" s="22">
        <v>1300000</v>
      </c>
      <c r="D10" s="3" t="s">
        <v>39</v>
      </c>
      <c r="E10" s="9"/>
      <c r="F10" s="9"/>
      <c r="G10" s="9"/>
      <c r="H10" s="64" t="s">
        <v>54</v>
      </c>
      <c r="I10" s="65"/>
      <c r="J10" s="23">
        <v>0.1</v>
      </c>
      <c r="K10" s="23">
        <v>0.14000000000000001</v>
      </c>
      <c r="L10" s="23">
        <v>0.14000000000000001</v>
      </c>
      <c r="M10" s="23">
        <v>0.13</v>
      </c>
      <c r="N10" s="23">
        <v>0.13</v>
      </c>
    </row>
    <row r="11" spans="1:20" x14ac:dyDescent="0.2">
      <c r="J11" s="10"/>
      <c r="K11" s="10"/>
      <c r="L11" s="10"/>
      <c r="M11" s="10"/>
      <c r="N11" s="10"/>
    </row>
    <row r="12" spans="1:20" ht="27" customHeight="1" x14ac:dyDescent="0.2">
      <c r="E12" s="69" t="s">
        <v>56</v>
      </c>
      <c r="F12" s="69"/>
      <c r="G12" s="69"/>
      <c r="H12" s="69"/>
      <c r="I12" s="69"/>
      <c r="J12" s="69" t="s">
        <v>47</v>
      </c>
      <c r="K12" s="69"/>
      <c r="L12" s="69"/>
      <c r="M12" s="69"/>
      <c r="N12" s="69"/>
      <c r="O12" s="69" t="s">
        <v>19</v>
      </c>
      <c r="P12" s="69"/>
      <c r="Q12" s="69"/>
      <c r="R12" s="69"/>
      <c r="S12" s="69"/>
    </row>
    <row r="13" spans="1:20" ht="24" customHeight="1" x14ac:dyDescent="0.2">
      <c r="A13" s="35" t="s">
        <v>2</v>
      </c>
      <c r="B13" s="35" t="s">
        <v>3</v>
      </c>
      <c r="C13" s="35" t="s">
        <v>11</v>
      </c>
      <c r="D13" s="35" t="s">
        <v>4</v>
      </c>
      <c r="E13" s="35" t="s">
        <v>14</v>
      </c>
      <c r="F13" s="35" t="s">
        <v>15</v>
      </c>
      <c r="G13" s="35" t="s">
        <v>16</v>
      </c>
      <c r="H13" s="35" t="s">
        <v>17</v>
      </c>
      <c r="I13" s="35" t="s">
        <v>18</v>
      </c>
      <c r="J13" s="35" t="s">
        <v>14</v>
      </c>
      <c r="K13" s="35" t="s">
        <v>15</v>
      </c>
      <c r="L13" s="35" t="s">
        <v>16</v>
      </c>
      <c r="M13" s="35" t="s">
        <v>17</v>
      </c>
      <c r="N13" s="35" t="s">
        <v>18</v>
      </c>
      <c r="O13" s="35" t="s">
        <v>14</v>
      </c>
      <c r="P13" s="35" t="s">
        <v>15</v>
      </c>
      <c r="Q13" s="35" t="s">
        <v>16</v>
      </c>
      <c r="R13" s="35" t="s">
        <v>17</v>
      </c>
      <c r="S13" s="35" t="s">
        <v>18</v>
      </c>
    </row>
    <row r="14" spans="1:20" ht="24" customHeight="1" x14ac:dyDescent="0.2">
      <c r="A14" s="19">
        <v>1</v>
      </c>
      <c r="B14" s="11">
        <f>$C$10/12</f>
        <v>108333.33333333333</v>
      </c>
      <c r="C14" s="11">
        <f>B14*0.7</f>
        <v>75833.333333333328</v>
      </c>
      <c r="D14" s="13">
        <f t="shared" ref="D14:D33" si="0">B14*0.3</f>
        <v>32499.999999999996</v>
      </c>
      <c r="E14" s="12">
        <f>$D14*'Proportions of savings'!A3</f>
        <v>16249.999999999998</v>
      </c>
      <c r="F14" s="11">
        <f>$D14*'Proportions of savings'!B3</f>
        <v>5416.6666666666661</v>
      </c>
      <c r="G14" s="11">
        <f>$D14*'Proportions of savings'!C3</f>
        <v>4333.333333333333</v>
      </c>
      <c r="H14" s="11">
        <f>$D14*'Proportions of savings'!D3</f>
        <v>3250</v>
      </c>
      <c r="I14" s="13">
        <f>$D14*'Proportions of savings'!E3</f>
        <v>3250</v>
      </c>
      <c r="J14" s="12">
        <f t="shared" ref="J14:J33" si="1">FV($J$10/12,12,-E14)</f>
        <v>204190.4815105288</v>
      </c>
      <c r="K14" s="11">
        <f t="shared" ref="K14:K33" si="2">FV($K$10/12,12,-F14)</f>
        <v>69337.370703323191</v>
      </c>
      <c r="L14" s="11">
        <f t="shared" ref="L14:L33" si="3">FV($L$10/12,12,-G14)</f>
        <v>55469.896562658556</v>
      </c>
      <c r="M14" s="11">
        <f t="shared" ref="M14:M33" si="4">FV($M$10/12,12,-H14)</f>
        <v>41409.744484163275</v>
      </c>
      <c r="N14" s="13">
        <f t="shared" ref="N14:N33" si="5">FV($N$10/12,12,-I14)</f>
        <v>41409.744484163275</v>
      </c>
      <c r="O14" s="12">
        <f>J14</f>
        <v>204190.4815105288</v>
      </c>
      <c r="P14" s="11">
        <f>FV($K$10,Rough!G3,,-K14)</f>
        <v>90110.846966038836</v>
      </c>
      <c r="Q14" s="11">
        <f>FV($L$10,Rough!H3,,-L14)</f>
        <v>93686.445373651295</v>
      </c>
      <c r="R14" s="11">
        <f>FV($M$10,Rough!I3,,-M14)</f>
        <v>124396.60907163909</v>
      </c>
      <c r="S14" s="13">
        <f>FV($N$10,Rough!J3,,-N14)</f>
        <v>422272.67257148848</v>
      </c>
    </row>
    <row r="15" spans="1:20" ht="24" customHeight="1" x14ac:dyDescent="0.2">
      <c r="A15" s="19">
        <v>2</v>
      </c>
      <c r="B15" s="11">
        <f>B14*1.1</f>
        <v>119166.66666666667</v>
      </c>
      <c r="C15" s="11">
        <f t="shared" ref="C15:C33" si="6">B15*0.7</f>
        <v>83416.666666666672</v>
      </c>
      <c r="D15" s="13">
        <f t="shared" si="0"/>
        <v>35750</v>
      </c>
      <c r="E15" s="12">
        <f>$D15*'Proportions of savings'!A4</f>
        <v>0</v>
      </c>
      <c r="F15" s="11">
        <f>$D15*'Proportions of savings'!B4</f>
        <v>14300</v>
      </c>
      <c r="G15" s="11">
        <f>$D15*'Proportions of savings'!C4</f>
        <v>10725</v>
      </c>
      <c r="H15" s="11">
        <f>$D15*'Proportions of savings'!D4</f>
        <v>7150</v>
      </c>
      <c r="I15" s="13">
        <f>$D15*'Proportions of savings'!E4</f>
        <v>3575</v>
      </c>
      <c r="J15" s="12">
        <f t="shared" si="1"/>
        <v>0</v>
      </c>
      <c r="K15" s="11">
        <f t="shared" si="2"/>
        <v>183050.65865677324</v>
      </c>
      <c r="L15" s="11">
        <f t="shared" si="3"/>
        <v>137287.99399257993</v>
      </c>
      <c r="M15" s="11">
        <f t="shared" si="4"/>
        <v>91101.437865159212</v>
      </c>
      <c r="N15" s="13">
        <f t="shared" si="5"/>
        <v>45550.718932579606</v>
      </c>
      <c r="O15" s="12">
        <f t="shared" ref="O15:O33" si="7">J15</f>
        <v>0</v>
      </c>
      <c r="P15" s="11">
        <f>FV($K$10,Rough!G4,,-K15)</f>
        <v>208677.75086872152</v>
      </c>
      <c r="Q15" s="11">
        <f>FV($L$10,Rough!H4,,-L15)</f>
        <v>203398.2037717429</v>
      </c>
      <c r="R15" s="11">
        <f>FV($M$10,Rough!I4,,-M15)</f>
        <v>242188.08845805845</v>
      </c>
      <c r="S15" s="13">
        <f>FV($N$10,Rough!J4,,-N15)</f>
        <v>411061.89365366148</v>
      </c>
    </row>
    <row r="16" spans="1:20" ht="24" customHeight="1" x14ac:dyDescent="0.2">
      <c r="A16" s="19">
        <v>3</v>
      </c>
      <c r="B16" s="11">
        <f t="shared" ref="B16:B33" si="8">B15*1.1</f>
        <v>131083.33333333334</v>
      </c>
      <c r="C16" s="11">
        <f t="shared" si="6"/>
        <v>91758.333333333328</v>
      </c>
      <c r="D16" s="13">
        <f t="shared" si="0"/>
        <v>39325</v>
      </c>
      <c r="E16" s="12">
        <f>$D16*'Proportions of savings'!A5</f>
        <v>0</v>
      </c>
      <c r="F16" s="11">
        <f>$D16*'Proportions of savings'!B5</f>
        <v>15730</v>
      </c>
      <c r="G16" s="11">
        <f>$D16*'Proportions of savings'!C5</f>
        <v>11797.5</v>
      </c>
      <c r="H16" s="11">
        <f>$D16*'Proportions of savings'!D5</f>
        <v>7865</v>
      </c>
      <c r="I16" s="13">
        <f>$D16*'Proportions of savings'!E5</f>
        <v>3932.5</v>
      </c>
      <c r="J16" s="12">
        <f t="shared" si="1"/>
        <v>0</v>
      </c>
      <c r="K16" s="11">
        <f t="shared" si="2"/>
        <v>201355.72452245056</v>
      </c>
      <c r="L16" s="11">
        <f t="shared" si="3"/>
        <v>151016.79339183791</v>
      </c>
      <c r="M16" s="11">
        <f t="shared" si="4"/>
        <v>100211.58165167514</v>
      </c>
      <c r="N16" s="13">
        <f t="shared" si="5"/>
        <v>50105.790825837568</v>
      </c>
      <c r="O16" s="12">
        <f t="shared" si="7"/>
        <v>0</v>
      </c>
      <c r="P16" s="11">
        <f>FV($K$10,Rough!G5,,-K16)</f>
        <v>201355.72452245056</v>
      </c>
      <c r="Q16" s="11">
        <f>FV($L$10,Rough!H5,,-L16)</f>
        <v>196261.4246920326</v>
      </c>
      <c r="R16" s="11">
        <f>FV($M$10,Rough!I5,,-M16)</f>
        <v>235758.31619811</v>
      </c>
      <c r="S16" s="13">
        <f>FV($N$10,Rough!J5,,-N16)</f>
        <v>400148.74603453779</v>
      </c>
    </row>
    <row r="17" spans="1:19" ht="24" customHeight="1" x14ac:dyDescent="0.2">
      <c r="A17" s="19">
        <v>4</v>
      </c>
      <c r="B17" s="11">
        <f t="shared" si="8"/>
        <v>144191.66666666669</v>
      </c>
      <c r="C17" s="11">
        <f t="shared" si="6"/>
        <v>100934.16666666667</v>
      </c>
      <c r="D17" s="13">
        <f t="shared" si="0"/>
        <v>43257.500000000007</v>
      </c>
      <c r="E17" s="12">
        <f>$D17*'Proportions of savings'!A6</f>
        <v>0</v>
      </c>
      <c r="F17" s="11">
        <f>$D17*'Proportions of savings'!B6</f>
        <v>0</v>
      </c>
      <c r="G17" s="11">
        <f>$D17*'Proportions of savings'!C6</f>
        <v>21628.750000000004</v>
      </c>
      <c r="H17" s="11">
        <f>$D17*'Proportions of savings'!D6</f>
        <v>12977.250000000002</v>
      </c>
      <c r="I17" s="13">
        <f>$D17*'Proportions of savings'!E6</f>
        <v>8651.5000000000018</v>
      </c>
      <c r="J17" s="12">
        <f t="shared" si="1"/>
        <v>0</v>
      </c>
      <c r="K17" s="11">
        <f t="shared" si="2"/>
        <v>0</v>
      </c>
      <c r="L17" s="11">
        <f t="shared" si="3"/>
        <v>276864.12121836958</v>
      </c>
      <c r="M17" s="11">
        <f t="shared" si="4"/>
        <v>165349.10972526399</v>
      </c>
      <c r="N17" s="13">
        <f t="shared" si="5"/>
        <v>110232.73981684267</v>
      </c>
      <c r="O17" s="12">
        <f t="shared" si="7"/>
        <v>0</v>
      </c>
      <c r="P17" s="11">
        <f>FV($K$10,Rough!G6,,-K17)</f>
        <v>0</v>
      </c>
      <c r="Q17" s="11">
        <f>FV($L$10,Rough!H6,,-L17)</f>
        <v>315625.09818894137</v>
      </c>
      <c r="R17" s="11">
        <f>FV($M$10,Rough!I6,,-M17)</f>
        <v>344248.86878485093</v>
      </c>
      <c r="S17" s="13">
        <f>FV($N$10,Rough!J6,,-N17)</f>
        <v>779050.65599644557</v>
      </c>
    </row>
    <row r="18" spans="1:19" ht="24" customHeight="1" x14ac:dyDescent="0.2">
      <c r="A18" s="19">
        <v>5</v>
      </c>
      <c r="B18" s="11">
        <f t="shared" si="8"/>
        <v>158610.83333333337</v>
      </c>
      <c r="C18" s="11">
        <f t="shared" si="6"/>
        <v>111027.58333333336</v>
      </c>
      <c r="D18" s="13">
        <f t="shared" si="0"/>
        <v>47583.250000000007</v>
      </c>
      <c r="E18" s="12">
        <f>$D18*'Proportions of savings'!A7</f>
        <v>0</v>
      </c>
      <c r="F18" s="11">
        <f>$D18*'Proportions of savings'!B7</f>
        <v>0</v>
      </c>
      <c r="G18" s="11">
        <f>$D18*'Proportions of savings'!C7</f>
        <v>23791.625000000004</v>
      </c>
      <c r="H18" s="11">
        <f>$D18*'Proportions of savings'!D7</f>
        <v>14274.975000000002</v>
      </c>
      <c r="I18" s="13">
        <f>$D18*'Proportions of savings'!E7</f>
        <v>9516.6500000000015</v>
      </c>
      <c r="J18" s="12">
        <f t="shared" si="1"/>
        <v>0</v>
      </c>
      <c r="K18" s="11">
        <f t="shared" si="2"/>
        <v>0</v>
      </c>
      <c r="L18" s="11">
        <f t="shared" si="3"/>
        <v>304550.53334020654</v>
      </c>
      <c r="M18" s="11">
        <f t="shared" si="4"/>
        <v>181884.0206977904</v>
      </c>
      <c r="N18" s="13">
        <f t="shared" si="5"/>
        <v>121256.01379852692</v>
      </c>
      <c r="O18" s="12">
        <f t="shared" si="7"/>
        <v>0</v>
      </c>
      <c r="P18" s="11">
        <f>FV($K$10,Rough!G7,,-K18)</f>
        <v>0</v>
      </c>
      <c r="Q18" s="11">
        <f>FV($L$10,Rough!H7,,-L18)</f>
        <v>304550.53334020654</v>
      </c>
      <c r="R18" s="11">
        <f>FV($M$10,Rough!I7,,-M18)</f>
        <v>335109.51828613819</v>
      </c>
      <c r="S18" s="13">
        <f>FV($N$10,Rough!J7,,-N18)</f>
        <v>758367.89521777874</v>
      </c>
    </row>
    <row r="19" spans="1:19" ht="24" customHeight="1" x14ac:dyDescent="0.2">
      <c r="A19" s="19">
        <v>6</v>
      </c>
      <c r="B19" s="11">
        <f t="shared" si="8"/>
        <v>174471.91666666672</v>
      </c>
      <c r="C19" s="11">
        <f t="shared" si="6"/>
        <v>122130.34166666669</v>
      </c>
      <c r="D19" s="13">
        <f t="shared" si="0"/>
        <v>52341.575000000012</v>
      </c>
      <c r="E19" s="12">
        <f>$D19*'Proportions of savings'!A8</f>
        <v>0</v>
      </c>
      <c r="F19" s="11">
        <f>$D19*'Proportions of savings'!B8</f>
        <v>0</v>
      </c>
      <c r="G19" s="11">
        <f>$D19*'Proportions of savings'!C8</f>
        <v>0</v>
      </c>
      <c r="H19" s="11">
        <f>$D19*'Proportions of savings'!D8</f>
        <v>31404.945000000007</v>
      </c>
      <c r="I19" s="13">
        <f>$D19*'Proportions of savings'!E8</f>
        <v>20936.630000000005</v>
      </c>
      <c r="J19" s="12">
        <f t="shared" si="1"/>
        <v>0</v>
      </c>
      <c r="K19" s="11">
        <f t="shared" si="2"/>
        <v>0</v>
      </c>
      <c r="L19" s="11">
        <f t="shared" si="3"/>
        <v>0</v>
      </c>
      <c r="M19" s="11">
        <f t="shared" si="4"/>
        <v>400144.84553513885</v>
      </c>
      <c r="N19" s="13">
        <f t="shared" si="5"/>
        <v>266763.23035675928</v>
      </c>
      <c r="O19" s="12">
        <f t="shared" si="7"/>
        <v>0</v>
      </c>
      <c r="P19" s="11">
        <f>FV($K$10,Rough!G8,,-K19)</f>
        <v>0</v>
      </c>
      <c r="Q19" s="11">
        <f>FV($L$10,Rough!H8,,-L19)</f>
        <v>0</v>
      </c>
      <c r="R19" s="11">
        <f>FV($M$10,Rough!I8,,-M19)</f>
        <v>652425.61082256993</v>
      </c>
      <c r="S19" s="13">
        <f>FV($N$10,Rough!J8,,-N19)</f>
        <v>1476468.4685655872</v>
      </c>
    </row>
    <row r="20" spans="1:19" ht="24" customHeight="1" x14ac:dyDescent="0.2">
      <c r="A20" s="19">
        <v>7</v>
      </c>
      <c r="B20" s="11">
        <f t="shared" si="8"/>
        <v>191919.1083333334</v>
      </c>
      <c r="C20" s="11">
        <f t="shared" si="6"/>
        <v>134343.37583333338</v>
      </c>
      <c r="D20" s="13">
        <f t="shared" si="0"/>
        <v>57575.73250000002</v>
      </c>
      <c r="E20" s="12">
        <f>$D20*'Proportions of savings'!A9</f>
        <v>0</v>
      </c>
      <c r="F20" s="11">
        <f>$D20*'Proportions of savings'!B9</f>
        <v>0</v>
      </c>
      <c r="G20" s="11">
        <f>$D20*'Proportions of savings'!C9</f>
        <v>0</v>
      </c>
      <c r="H20" s="11">
        <f>$D20*'Proportions of savings'!D9</f>
        <v>34545.439500000008</v>
      </c>
      <c r="I20" s="13">
        <f>$D20*'Proportions of savings'!E9</f>
        <v>23030.293000000009</v>
      </c>
      <c r="J20" s="12">
        <f t="shared" si="1"/>
        <v>0</v>
      </c>
      <c r="K20" s="11">
        <f t="shared" si="2"/>
        <v>0</v>
      </c>
      <c r="L20" s="11">
        <f t="shared" si="3"/>
        <v>0</v>
      </c>
      <c r="M20" s="11">
        <f t="shared" si="4"/>
        <v>440159.33008865279</v>
      </c>
      <c r="N20" s="13">
        <f t="shared" si="5"/>
        <v>293439.55339243525</v>
      </c>
      <c r="O20" s="12">
        <f t="shared" si="7"/>
        <v>0</v>
      </c>
      <c r="P20" s="11">
        <f>FV($K$10,Rough!G9,,-K20)</f>
        <v>0</v>
      </c>
      <c r="Q20" s="11">
        <f>FV($L$10,Rough!H9,,-L20)</f>
        <v>0</v>
      </c>
      <c r="R20" s="11">
        <f>FV($M$10,Rough!I9,,-M20)</f>
        <v>635104.57690692658</v>
      </c>
      <c r="S20" s="13">
        <f>FV($N$10,Rough!J9,,-N20)</f>
        <v>1437270.1906390679</v>
      </c>
    </row>
    <row r="21" spans="1:19" ht="24" customHeight="1" x14ac:dyDescent="0.2">
      <c r="A21" s="19">
        <v>8</v>
      </c>
      <c r="B21" s="11">
        <f t="shared" si="8"/>
        <v>211111.01916666675</v>
      </c>
      <c r="C21" s="11">
        <f t="shared" si="6"/>
        <v>147777.71341666672</v>
      </c>
      <c r="D21" s="13">
        <f t="shared" si="0"/>
        <v>63333.305750000021</v>
      </c>
      <c r="E21" s="12">
        <f>$D21*'Proportions of savings'!A10</f>
        <v>0</v>
      </c>
      <c r="F21" s="11">
        <f>$D21*'Proportions of savings'!B10</f>
        <v>0</v>
      </c>
      <c r="G21" s="11">
        <f>$D21*'Proportions of savings'!C10</f>
        <v>0</v>
      </c>
      <c r="H21" s="11">
        <f>$D21*'Proportions of savings'!D10</f>
        <v>37999.983450000014</v>
      </c>
      <c r="I21" s="13">
        <f>$D21*'Proportions of savings'!E10</f>
        <v>25333.322300000011</v>
      </c>
      <c r="J21" s="12">
        <f t="shared" si="1"/>
        <v>0</v>
      </c>
      <c r="K21" s="11">
        <f t="shared" si="2"/>
        <v>0</v>
      </c>
      <c r="L21" s="11">
        <f t="shared" si="3"/>
        <v>0</v>
      </c>
      <c r="M21" s="11">
        <f t="shared" si="4"/>
        <v>484175.26309751812</v>
      </c>
      <c r="N21" s="13">
        <f t="shared" si="5"/>
        <v>322783.50873167877</v>
      </c>
      <c r="O21" s="12">
        <f t="shared" si="7"/>
        <v>0</v>
      </c>
      <c r="P21" s="11">
        <f>FV($K$10,Rough!G10,,-K21)</f>
        <v>0</v>
      </c>
      <c r="Q21" s="11">
        <f>FV($L$10,Rough!H10,,-L21)</f>
        <v>0</v>
      </c>
      <c r="R21" s="11">
        <f>FV($M$10,Rough!I10,,-M21)</f>
        <v>618243.39344922069</v>
      </c>
      <c r="S21" s="13">
        <f>FV($N$10,Rough!J10,,-N21)</f>
        <v>1399112.5749583847</v>
      </c>
    </row>
    <row r="22" spans="1:19" ht="24" customHeight="1" x14ac:dyDescent="0.2">
      <c r="A22" s="19">
        <v>9</v>
      </c>
      <c r="B22" s="11">
        <f t="shared" si="8"/>
        <v>232222.12108333345</v>
      </c>
      <c r="C22" s="11">
        <f t="shared" si="6"/>
        <v>162555.48475833339</v>
      </c>
      <c r="D22" s="13">
        <f t="shared" si="0"/>
        <v>69666.636325000029</v>
      </c>
      <c r="E22" s="12">
        <f>$D22*'Proportions of savings'!A11</f>
        <v>0</v>
      </c>
      <c r="F22" s="11">
        <f>$D22*'Proportions of savings'!B11</f>
        <v>0</v>
      </c>
      <c r="G22" s="11">
        <f>$D22*'Proportions of savings'!C11</f>
        <v>0</v>
      </c>
      <c r="H22" s="11">
        <f>$D22*'Proportions of savings'!D11</f>
        <v>41799.981795000014</v>
      </c>
      <c r="I22" s="13">
        <f>$D22*'Proportions of savings'!E11</f>
        <v>27866.654530000014</v>
      </c>
      <c r="J22" s="12">
        <f t="shared" si="1"/>
        <v>0</v>
      </c>
      <c r="K22" s="11">
        <f t="shared" si="2"/>
        <v>0</v>
      </c>
      <c r="L22" s="11">
        <f t="shared" si="3"/>
        <v>0</v>
      </c>
      <c r="M22" s="11">
        <f t="shared" si="4"/>
        <v>532592.78940726991</v>
      </c>
      <c r="N22" s="13">
        <f t="shared" si="5"/>
        <v>355061.85960484669</v>
      </c>
      <c r="O22" s="12">
        <f t="shared" si="7"/>
        <v>0</v>
      </c>
      <c r="P22" s="11">
        <f>FV($K$10,Rough!G11,,-K22)</f>
        <v>0</v>
      </c>
      <c r="Q22" s="11">
        <f>FV($L$10,Rough!H11,,-L22)</f>
        <v>0</v>
      </c>
      <c r="R22" s="11">
        <f>FV($M$10,Rough!I11,,-M22)</f>
        <v>601829.85203021497</v>
      </c>
      <c r="S22" s="13">
        <f>FV($N$10,Rough!J11,,-N22)</f>
        <v>1361967.9933223217</v>
      </c>
    </row>
    <row r="23" spans="1:19" ht="24" customHeight="1" x14ac:dyDescent="0.2">
      <c r="A23" s="19">
        <v>10</v>
      </c>
      <c r="B23" s="11">
        <f t="shared" si="8"/>
        <v>255444.33319166681</v>
      </c>
      <c r="C23" s="11">
        <f t="shared" si="6"/>
        <v>178811.03323416677</v>
      </c>
      <c r="D23" s="13">
        <f t="shared" si="0"/>
        <v>76633.299957500043</v>
      </c>
      <c r="E23" s="12">
        <f>$D23*'Proportions of savings'!A12</f>
        <v>0</v>
      </c>
      <c r="F23" s="11">
        <f>$D23*'Proportions of savings'!B12</f>
        <v>0</v>
      </c>
      <c r="G23" s="11">
        <f>$D23*'Proportions of savings'!C12</f>
        <v>0</v>
      </c>
      <c r="H23" s="11">
        <f>$D23*'Proportions of savings'!D12</f>
        <v>45979.979974500027</v>
      </c>
      <c r="I23" s="13">
        <f>$D23*'Proportions of savings'!E12</f>
        <v>30653.319983000019</v>
      </c>
      <c r="J23" s="12">
        <f t="shared" si="1"/>
        <v>0</v>
      </c>
      <c r="K23" s="11">
        <f t="shared" si="2"/>
        <v>0</v>
      </c>
      <c r="L23" s="11">
        <f t="shared" si="3"/>
        <v>0</v>
      </c>
      <c r="M23" s="11">
        <f t="shared" si="4"/>
        <v>585852.06834799703</v>
      </c>
      <c r="N23" s="13">
        <f t="shared" si="5"/>
        <v>390568.04556533141</v>
      </c>
      <c r="O23" s="12">
        <f t="shared" si="7"/>
        <v>0</v>
      </c>
      <c r="P23" s="11">
        <f>FV($K$10,Rough!G12,,-K23)</f>
        <v>0</v>
      </c>
      <c r="Q23" s="11">
        <f>FV($L$10,Rough!H12,,-L23)</f>
        <v>0</v>
      </c>
      <c r="R23" s="11">
        <f>FV($M$10,Rough!I12,,-M23)</f>
        <v>585852.06834799703</v>
      </c>
      <c r="S23" s="13">
        <f>FV($N$10,Rough!J12,,-N23)</f>
        <v>1325809.5510217294</v>
      </c>
    </row>
    <row r="24" spans="1:19" ht="24" customHeight="1" x14ac:dyDescent="0.2">
      <c r="A24" s="19">
        <v>11</v>
      </c>
      <c r="B24" s="11">
        <f t="shared" si="8"/>
        <v>280988.76651083352</v>
      </c>
      <c r="C24" s="11">
        <f t="shared" si="6"/>
        <v>196692.13655758346</v>
      </c>
      <c r="D24" s="13">
        <f t="shared" si="0"/>
        <v>84296.629953250056</v>
      </c>
      <c r="E24" s="12">
        <f>$D24*'Proportions of savings'!A13</f>
        <v>0</v>
      </c>
      <c r="F24" s="11">
        <f>$D24*'Proportions of savings'!B13</f>
        <v>0</v>
      </c>
      <c r="G24" s="11">
        <f>$D24*'Proportions of savings'!C13</f>
        <v>0</v>
      </c>
      <c r="H24" s="11">
        <f>$D24*'Proportions of savings'!D13</f>
        <v>0</v>
      </c>
      <c r="I24" s="13">
        <f>$D24*'Proportions of savings'!E13</f>
        <v>84296.629953250056</v>
      </c>
      <c r="J24" s="12">
        <f t="shared" si="1"/>
        <v>0</v>
      </c>
      <c r="K24" s="11">
        <f t="shared" si="2"/>
        <v>0</v>
      </c>
      <c r="L24" s="11">
        <f t="shared" si="3"/>
        <v>0</v>
      </c>
      <c r="M24" s="11">
        <f t="shared" si="4"/>
        <v>0</v>
      </c>
      <c r="N24" s="13">
        <f t="shared" si="5"/>
        <v>1074062.1253046615</v>
      </c>
      <c r="O24" s="12">
        <f t="shared" si="7"/>
        <v>0</v>
      </c>
      <c r="P24" s="11">
        <f>FV($K$10,Rough!G13,,-K24)</f>
        <v>0</v>
      </c>
      <c r="Q24" s="11">
        <f>FV($L$10,Rough!H13,,-L24)</f>
        <v>0</v>
      </c>
      <c r="R24" s="11">
        <f>FV($M$10,Rough!I13,,-M24)</f>
        <v>0</v>
      </c>
      <c r="S24" s="13">
        <f>FV($N$10,Rough!J13,,-N24)</f>
        <v>3226527.6684157141</v>
      </c>
    </row>
    <row r="25" spans="1:19" ht="24" customHeight="1" x14ac:dyDescent="0.2">
      <c r="A25" s="19">
        <v>12</v>
      </c>
      <c r="B25" s="11">
        <f t="shared" si="8"/>
        <v>309087.64316191687</v>
      </c>
      <c r="C25" s="11">
        <f t="shared" si="6"/>
        <v>216361.35021334179</v>
      </c>
      <c r="D25" s="13">
        <f t="shared" si="0"/>
        <v>92726.292948575065</v>
      </c>
      <c r="E25" s="12">
        <f>$D25*'Proportions of savings'!A14</f>
        <v>0</v>
      </c>
      <c r="F25" s="11">
        <f>$D25*'Proportions of savings'!B14</f>
        <v>0</v>
      </c>
      <c r="G25" s="11">
        <f>$D25*'Proportions of savings'!C14</f>
        <v>0</v>
      </c>
      <c r="H25" s="11">
        <f>$D25*'Proportions of savings'!D14</f>
        <v>0</v>
      </c>
      <c r="I25" s="13">
        <f>$D25*'Proportions of savings'!E14</f>
        <v>92726.292948575065</v>
      </c>
      <c r="J25" s="12">
        <f t="shared" si="1"/>
        <v>0</v>
      </c>
      <c r="K25" s="11">
        <f t="shared" si="2"/>
        <v>0</v>
      </c>
      <c r="L25" s="11">
        <f t="shared" si="3"/>
        <v>0</v>
      </c>
      <c r="M25" s="11">
        <f t="shared" si="4"/>
        <v>0</v>
      </c>
      <c r="N25" s="13">
        <f t="shared" si="5"/>
        <v>1181468.3378351275</v>
      </c>
      <c r="O25" s="12">
        <f t="shared" si="7"/>
        <v>0</v>
      </c>
      <c r="P25" s="11">
        <f>FV($K$10,Rough!G14,,-K25)</f>
        <v>0</v>
      </c>
      <c r="Q25" s="11">
        <f>FV($L$10,Rough!H14,,-L25)</f>
        <v>0</v>
      </c>
      <c r="R25" s="11">
        <f>FV($M$10,Rough!I14,,-M25)</f>
        <v>0</v>
      </c>
      <c r="S25" s="13">
        <f>FV($N$10,Rough!J14,,-N25)</f>
        <v>3140867.6418206068</v>
      </c>
    </row>
    <row r="26" spans="1:19" ht="24" customHeight="1" x14ac:dyDescent="0.2">
      <c r="A26" s="19">
        <v>13</v>
      </c>
      <c r="B26" s="11">
        <f t="shared" si="8"/>
        <v>339996.40747810859</v>
      </c>
      <c r="C26" s="11">
        <f t="shared" si="6"/>
        <v>237997.48523467599</v>
      </c>
      <c r="D26" s="13">
        <f t="shared" si="0"/>
        <v>101998.92224343258</v>
      </c>
      <c r="E26" s="12">
        <f>$D26*'Proportions of savings'!A15</f>
        <v>0</v>
      </c>
      <c r="F26" s="11">
        <f>$D26*'Proportions of savings'!B15</f>
        <v>0</v>
      </c>
      <c r="G26" s="11">
        <f>$D26*'Proportions of savings'!C15</f>
        <v>0</v>
      </c>
      <c r="H26" s="11">
        <f>$D26*'Proportions of savings'!D15</f>
        <v>0</v>
      </c>
      <c r="I26" s="13">
        <f>$D26*'Proportions of savings'!E15</f>
        <v>101998.92224343258</v>
      </c>
      <c r="J26" s="12">
        <f t="shared" si="1"/>
        <v>0</v>
      </c>
      <c r="K26" s="11">
        <f t="shared" si="2"/>
        <v>0</v>
      </c>
      <c r="L26" s="11">
        <f t="shared" si="3"/>
        <v>0</v>
      </c>
      <c r="M26" s="11">
        <f t="shared" si="4"/>
        <v>0</v>
      </c>
      <c r="N26" s="13">
        <f t="shared" si="5"/>
        <v>1299615.1716186404</v>
      </c>
      <c r="O26" s="12">
        <f t="shared" si="7"/>
        <v>0</v>
      </c>
      <c r="P26" s="11">
        <f>FV($K$10,Rough!G15,,-K26)</f>
        <v>0</v>
      </c>
      <c r="Q26" s="11">
        <f>FV($L$10,Rough!H15,,-L26)</f>
        <v>0</v>
      </c>
      <c r="R26" s="11">
        <f>FV($M$10,Rough!I15,,-M26)</f>
        <v>0</v>
      </c>
      <c r="S26" s="13">
        <f>FV($N$10,Rough!J15,,-N26)</f>
        <v>3057481.7752235997</v>
      </c>
    </row>
    <row r="27" spans="1:19" ht="24" customHeight="1" x14ac:dyDescent="0.2">
      <c r="A27" s="19">
        <v>14</v>
      </c>
      <c r="B27" s="11">
        <f t="shared" si="8"/>
        <v>373996.04822591948</v>
      </c>
      <c r="C27" s="11">
        <f t="shared" si="6"/>
        <v>261797.23375814361</v>
      </c>
      <c r="D27" s="13">
        <f t="shared" si="0"/>
        <v>112198.81446777584</v>
      </c>
      <c r="E27" s="12">
        <f>$D27*'Proportions of savings'!A16</f>
        <v>0</v>
      </c>
      <c r="F27" s="11">
        <f>$D27*'Proportions of savings'!B16</f>
        <v>0</v>
      </c>
      <c r="G27" s="11">
        <f>$D27*'Proportions of savings'!C16</f>
        <v>0</v>
      </c>
      <c r="H27" s="11">
        <f>$D27*'Proportions of savings'!D16</f>
        <v>0</v>
      </c>
      <c r="I27" s="13">
        <f>$D27*'Proportions of savings'!E16</f>
        <v>112198.81446777584</v>
      </c>
      <c r="J27" s="12">
        <f t="shared" si="1"/>
        <v>0</v>
      </c>
      <c r="K27" s="11">
        <f t="shared" si="2"/>
        <v>0</v>
      </c>
      <c r="L27" s="11">
        <f t="shared" si="3"/>
        <v>0</v>
      </c>
      <c r="M27" s="11">
        <f t="shared" si="4"/>
        <v>0</v>
      </c>
      <c r="N27" s="13">
        <f t="shared" si="5"/>
        <v>1429576.6887805045</v>
      </c>
      <c r="O27" s="12">
        <f t="shared" si="7"/>
        <v>0</v>
      </c>
      <c r="P27" s="11">
        <f>FV($K$10,Rough!G16,,-K27)</f>
        <v>0</v>
      </c>
      <c r="Q27" s="11">
        <f>FV($L$10,Rough!H16,,-L27)</f>
        <v>0</v>
      </c>
      <c r="R27" s="11">
        <f>FV($M$10,Rough!I16,,-M27)</f>
        <v>0</v>
      </c>
      <c r="S27" s="13">
        <f>FV($N$10,Rough!J16,,-N27)</f>
        <v>2976309.6926955399</v>
      </c>
    </row>
    <row r="28" spans="1:19" ht="24" customHeight="1" x14ac:dyDescent="0.2">
      <c r="A28" s="19">
        <v>15</v>
      </c>
      <c r="B28" s="11">
        <f t="shared" si="8"/>
        <v>411395.65304851148</v>
      </c>
      <c r="C28" s="11">
        <f t="shared" si="6"/>
        <v>287976.957133958</v>
      </c>
      <c r="D28" s="13">
        <f t="shared" si="0"/>
        <v>123418.69591455343</v>
      </c>
      <c r="E28" s="12">
        <f>$D28*'Proportions of savings'!A17</f>
        <v>0</v>
      </c>
      <c r="F28" s="11">
        <f>$D28*'Proportions of savings'!B17</f>
        <v>0</v>
      </c>
      <c r="G28" s="11">
        <f>$D28*'Proportions of savings'!C17</f>
        <v>0</v>
      </c>
      <c r="H28" s="11">
        <f>$D28*'Proportions of savings'!D17</f>
        <v>0</v>
      </c>
      <c r="I28" s="13">
        <f>$D28*'Proportions of savings'!E17</f>
        <v>123418.69591455343</v>
      </c>
      <c r="J28" s="12">
        <f t="shared" si="1"/>
        <v>0</v>
      </c>
      <c r="K28" s="11">
        <f t="shared" si="2"/>
        <v>0</v>
      </c>
      <c r="L28" s="11">
        <f t="shared" si="3"/>
        <v>0</v>
      </c>
      <c r="M28" s="11">
        <f t="shared" si="4"/>
        <v>0</v>
      </c>
      <c r="N28" s="13">
        <f t="shared" si="5"/>
        <v>1572534.357658555</v>
      </c>
      <c r="O28" s="12">
        <f t="shared" si="7"/>
        <v>0</v>
      </c>
      <c r="P28" s="11">
        <f>FV($K$10,Rough!G17,,-K28)</f>
        <v>0</v>
      </c>
      <c r="Q28" s="11">
        <f>FV($L$10,Rough!H17,,-L28)</f>
        <v>0</v>
      </c>
      <c r="R28" s="11">
        <f>FV($M$10,Rough!I17,,-M28)</f>
        <v>0</v>
      </c>
      <c r="S28" s="13">
        <f>FV($N$10,Rough!J17,,-N28)</f>
        <v>2897292.6212080484</v>
      </c>
    </row>
    <row r="29" spans="1:19" ht="24" customHeight="1" x14ac:dyDescent="0.2">
      <c r="A29" s="19">
        <v>16</v>
      </c>
      <c r="B29" s="11">
        <f t="shared" si="8"/>
        <v>452535.21835336264</v>
      </c>
      <c r="C29" s="11">
        <f t="shared" si="6"/>
        <v>316774.65284735383</v>
      </c>
      <c r="D29" s="13">
        <f t="shared" si="0"/>
        <v>135760.56550600877</v>
      </c>
      <c r="E29" s="12">
        <f>$D29*'Proportions of savings'!A18</f>
        <v>0</v>
      </c>
      <c r="F29" s="11">
        <f>$D29*'Proportions of savings'!B18</f>
        <v>0</v>
      </c>
      <c r="G29" s="11">
        <f>$D29*'Proportions of savings'!C18</f>
        <v>0</v>
      </c>
      <c r="H29" s="11">
        <f>$D29*'Proportions of savings'!D18</f>
        <v>0</v>
      </c>
      <c r="I29" s="13">
        <f>$D29*'Proportions of savings'!E18</f>
        <v>135760.56550600877</v>
      </c>
      <c r="J29" s="12">
        <f t="shared" si="1"/>
        <v>0</v>
      </c>
      <c r="K29" s="11">
        <f t="shared" si="2"/>
        <v>0</v>
      </c>
      <c r="L29" s="11">
        <f t="shared" si="3"/>
        <v>0</v>
      </c>
      <c r="M29" s="11">
        <f t="shared" si="4"/>
        <v>0</v>
      </c>
      <c r="N29" s="13">
        <f t="shared" si="5"/>
        <v>1729787.7934244105</v>
      </c>
      <c r="O29" s="12">
        <f t="shared" si="7"/>
        <v>0</v>
      </c>
      <c r="P29" s="11">
        <f>FV($K$10,Rough!G18,,-K29)</f>
        <v>0</v>
      </c>
      <c r="Q29" s="11">
        <f>FV($L$10,Rough!H18,,-L29)</f>
        <v>0</v>
      </c>
      <c r="R29" s="11">
        <f>FV($M$10,Rough!I18,,-M29)</f>
        <v>0</v>
      </c>
      <c r="S29" s="13">
        <f>FV($N$10,Rough!J18,,-N29)</f>
        <v>2820373.3480786313</v>
      </c>
    </row>
    <row r="30" spans="1:19" ht="24" customHeight="1" x14ac:dyDescent="0.2">
      <c r="A30" s="19">
        <v>17</v>
      </c>
      <c r="B30" s="11">
        <f t="shared" si="8"/>
        <v>497788.74018869892</v>
      </c>
      <c r="C30" s="11">
        <f t="shared" si="6"/>
        <v>348452.11813208921</v>
      </c>
      <c r="D30" s="13">
        <f t="shared" si="0"/>
        <v>149336.62205660966</v>
      </c>
      <c r="E30" s="12">
        <f>$D30*'Proportions of savings'!A19</f>
        <v>0</v>
      </c>
      <c r="F30" s="11">
        <f>$D30*'Proportions of savings'!B19</f>
        <v>0</v>
      </c>
      <c r="G30" s="11">
        <f>$D30*'Proportions of savings'!C19</f>
        <v>0</v>
      </c>
      <c r="H30" s="11">
        <f>$D30*'Proportions of savings'!D19</f>
        <v>0</v>
      </c>
      <c r="I30" s="13">
        <f>$D30*'Proportions of savings'!E19</f>
        <v>149336.62205660966</v>
      </c>
      <c r="J30" s="12">
        <f t="shared" si="1"/>
        <v>0</v>
      </c>
      <c r="K30" s="11">
        <f t="shared" si="2"/>
        <v>0</v>
      </c>
      <c r="L30" s="11">
        <f t="shared" si="3"/>
        <v>0</v>
      </c>
      <c r="M30" s="11">
        <f t="shared" si="4"/>
        <v>0</v>
      </c>
      <c r="N30" s="13">
        <f t="shared" si="5"/>
        <v>1902766.5727668516</v>
      </c>
      <c r="O30" s="12">
        <f t="shared" si="7"/>
        <v>0</v>
      </c>
      <c r="P30" s="11">
        <f>FV($K$10,Rough!G19,,-K30)</f>
        <v>0</v>
      </c>
      <c r="Q30" s="11">
        <f>FV($L$10,Rough!H19,,-L30)</f>
        <v>0</v>
      </c>
      <c r="R30" s="11">
        <f>FV($M$10,Rough!I19,,-M30)</f>
        <v>0</v>
      </c>
      <c r="S30" s="13">
        <f>FV($N$10,Rough!J19,,-N30)</f>
        <v>2745496.1795455706</v>
      </c>
    </row>
    <row r="31" spans="1:19" ht="24" customHeight="1" x14ac:dyDescent="0.2">
      <c r="A31" s="19">
        <v>18</v>
      </c>
      <c r="B31" s="11">
        <f t="shared" si="8"/>
        <v>547567.61420756881</v>
      </c>
      <c r="C31" s="11">
        <f t="shared" si="6"/>
        <v>383297.32994529814</v>
      </c>
      <c r="D31" s="13">
        <f t="shared" si="0"/>
        <v>164270.28426227064</v>
      </c>
      <c r="E31" s="12">
        <f>$D31*'Proportions of savings'!A20</f>
        <v>0</v>
      </c>
      <c r="F31" s="11">
        <f>$D31*'Proportions of savings'!B20</f>
        <v>0</v>
      </c>
      <c r="G31" s="11">
        <f>$D31*'Proportions of savings'!C20</f>
        <v>0</v>
      </c>
      <c r="H31" s="11">
        <f>$D31*'Proportions of savings'!D20</f>
        <v>0</v>
      </c>
      <c r="I31" s="13">
        <f>$D31*'Proportions of savings'!E20</f>
        <v>164270.28426227064</v>
      </c>
      <c r="J31" s="12">
        <f t="shared" si="1"/>
        <v>0</v>
      </c>
      <c r="K31" s="11">
        <f t="shared" si="2"/>
        <v>0</v>
      </c>
      <c r="L31" s="11">
        <f t="shared" si="3"/>
        <v>0</v>
      </c>
      <c r="M31" s="11">
        <f t="shared" si="4"/>
        <v>0</v>
      </c>
      <c r="N31" s="13">
        <f t="shared" si="5"/>
        <v>2093043.230043537</v>
      </c>
      <c r="O31" s="12">
        <f t="shared" si="7"/>
        <v>0</v>
      </c>
      <c r="P31" s="11">
        <f>FV($K$10,Rough!G20,,-K31)</f>
        <v>0</v>
      </c>
      <c r="Q31" s="11">
        <f>FV($L$10,Rough!H20,,-L31)</f>
        <v>0</v>
      </c>
      <c r="R31" s="11">
        <f>FV($M$10,Rough!I20,,-M31)</f>
        <v>0</v>
      </c>
      <c r="S31" s="13">
        <f>FV($N$10,Rough!J20,,-N31)</f>
        <v>2672606.9004425919</v>
      </c>
    </row>
    <row r="32" spans="1:19" ht="24" customHeight="1" x14ac:dyDescent="0.2">
      <c r="A32" s="19">
        <v>19</v>
      </c>
      <c r="B32" s="11">
        <f t="shared" si="8"/>
        <v>602324.37562832574</v>
      </c>
      <c r="C32" s="11">
        <f t="shared" si="6"/>
        <v>421627.06293982797</v>
      </c>
      <c r="D32" s="13">
        <f t="shared" si="0"/>
        <v>180697.31268849771</v>
      </c>
      <c r="E32" s="12">
        <f>$D32*'Proportions of savings'!A21</f>
        <v>0</v>
      </c>
      <c r="F32" s="11">
        <f>$D32*'Proportions of savings'!B21</f>
        <v>0</v>
      </c>
      <c r="G32" s="11">
        <f>$D32*'Proportions of savings'!C21</f>
        <v>0</v>
      </c>
      <c r="H32" s="11">
        <f>$D32*'Proportions of savings'!D21</f>
        <v>0</v>
      </c>
      <c r="I32" s="13">
        <f>$D32*'Proportions of savings'!E21</f>
        <v>180697.31268849771</v>
      </c>
      <c r="J32" s="12">
        <f t="shared" si="1"/>
        <v>0</v>
      </c>
      <c r="K32" s="11">
        <f t="shared" si="2"/>
        <v>0</v>
      </c>
      <c r="L32" s="11">
        <f t="shared" si="3"/>
        <v>0</v>
      </c>
      <c r="M32" s="11">
        <f t="shared" si="4"/>
        <v>0</v>
      </c>
      <c r="N32" s="13">
        <f t="shared" si="5"/>
        <v>2302347.5530478908</v>
      </c>
      <c r="O32" s="12">
        <f t="shared" si="7"/>
        <v>0</v>
      </c>
      <c r="P32" s="11">
        <f>FV($K$10,Rough!G21,,-K32)</f>
        <v>0</v>
      </c>
      <c r="Q32" s="11">
        <f>FV($L$10,Rough!H21,,-L32)</f>
        <v>0</v>
      </c>
      <c r="R32" s="11">
        <f>FV($M$10,Rough!I21,,-M32)</f>
        <v>0</v>
      </c>
      <c r="S32" s="13">
        <f>FV($N$10,Rough!J21,,-N32)</f>
        <v>2601652.7349441163</v>
      </c>
    </row>
    <row r="33" spans="1:19" ht="24" customHeight="1" thickBot="1" x14ac:dyDescent="0.25">
      <c r="A33" s="20">
        <v>20</v>
      </c>
      <c r="B33" s="15">
        <f t="shared" si="8"/>
        <v>662556.81319115835</v>
      </c>
      <c r="C33" s="15">
        <f t="shared" si="6"/>
        <v>463789.76923381083</v>
      </c>
      <c r="D33" s="16">
        <f t="shared" si="0"/>
        <v>198767.04395734749</v>
      </c>
      <c r="E33" s="14">
        <f>$D33*'Proportions of savings'!A22</f>
        <v>0</v>
      </c>
      <c r="F33" s="15">
        <f>$D33*'Proportions of savings'!B22</f>
        <v>0</v>
      </c>
      <c r="G33" s="15">
        <f>$D33*'Proportions of savings'!C22</f>
        <v>0</v>
      </c>
      <c r="H33" s="15">
        <f>$D33*'Proportions of savings'!D22</f>
        <v>0</v>
      </c>
      <c r="I33" s="16">
        <f>$D33*'Proportions of savings'!E22</f>
        <v>198767.04395734749</v>
      </c>
      <c r="J33" s="14">
        <f t="shared" si="1"/>
        <v>0</v>
      </c>
      <c r="K33" s="15">
        <f t="shared" si="2"/>
        <v>0</v>
      </c>
      <c r="L33" s="15">
        <f t="shared" si="3"/>
        <v>0</v>
      </c>
      <c r="M33" s="15">
        <f t="shared" si="4"/>
        <v>0</v>
      </c>
      <c r="N33" s="16">
        <f t="shared" si="5"/>
        <v>2532582.3083526799</v>
      </c>
      <c r="O33" s="12">
        <f t="shared" si="7"/>
        <v>0</v>
      </c>
      <c r="P33" s="11">
        <f>FV($K$10,Z35,,-K33)</f>
        <v>0</v>
      </c>
      <c r="Q33" s="11">
        <f>FV($L$10,AA35,,-L33)</f>
        <v>0</v>
      </c>
      <c r="R33" s="11">
        <f>FV($M$10,AB35,,-M33)</f>
        <v>0</v>
      </c>
      <c r="S33" s="13">
        <f>FV($N$10,AC35,,-N33)</f>
        <v>2532582.3083526799</v>
      </c>
    </row>
    <row r="34" spans="1:19" ht="24" customHeight="1" x14ac:dyDescent="0.2">
      <c r="A34" s="18"/>
      <c r="B34" s="11"/>
      <c r="C34" s="11"/>
      <c r="D34" s="11"/>
      <c r="E34" s="66" t="s">
        <v>84</v>
      </c>
      <c r="F34" s="67"/>
      <c r="G34" s="67"/>
      <c r="H34" s="67"/>
      <c r="I34" s="68"/>
      <c r="J34" s="11"/>
      <c r="K34" s="11"/>
      <c r="L34" s="11"/>
      <c r="M34" s="11"/>
      <c r="N34" s="11"/>
      <c r="O34" s="70" t="s">
        <v>20</v>
      </c>
      <c r="P34" s="71"/>
      <c r="Q34" s="71"/>
      <c r="R34" s="71"/>
      <c r="S34" s="72"/>
    </row>
    <row r="35" spans="1:19" ht="24" customHeight="1" x14ac:dyDescent="0.2">
      <c r="E35" s="78" t="s">
        <v>48</v>
      </c>
      <c r="F35" s="79"/>
      <c r="G35" s="79"/>
      <c r="H35" s="79"/>
      <c r="I35" s="80"/>
      <c r="O35" s="29">
        <f>SUM(O14:O33)</f>
        <v>204190.4815105288</v>
      </c>
      <c r="P35" s="29">
        <f>SUM(P14:P33)</f>
        <v>500144.32235721091</v>
      </c>
      <c r="Q35" s="29">
        <f>SUM(Q14:Q33)</f>
        <v>1113521.7053665747</v>
      </c>
      <c r="R35" s="29">
        <f>SUM(R14:R33)</f>
        <v>4375156.9023557259</v>
      </c>
      <c r="S35" s="29">
        <f>SUM(S14:S33)</f>
        <v>38442721.512708098</v>
      </c>
    </row>
    <row r="36" spans="1:19" ht="24" customHeight="1" x14ac:dyDescent="0.2">
      <c r="E36" s="21">
        <f>SUM(E14:E33)*12</f>
        <v>194999.99999999997</v>
      </c>
      <c r="F36" s="21">
        <f>SUM(F14:F33)*12</f>
        <v>425360</v>
      </c>
      <c r="G36" s="21">
        <f>SUM(G14:G33)*12</f>
        <v>867314.50000000012</v>
      </c>
      <c r="H36" s="21">
        <f>SUM(H14:H33)*12</f>
        <v>2846970.6566340011</v>
      </c>
      <c r="I36" s="21">
        <f>SUM(I14:I33)*12</f>
        <v>18002604.64573586</v>
      </c>
      <c r="O36" s="73" t="s">
        <v>94</v>
      </c>
      <c r="P36" s="73"/>
      <c r="Q36" s="73"/>
      <c r="R36" s="73"/>
      <c r="S36" s="73"/>
    </row>
    <row r="37" spans="1:19" ht="57" customHeight="1" x14ac:dyDescent="0.2">
      <c r="I37" s="17"/>
      <c r="O37" s="74"/>
      <c r="P37" s="74"/>
      <c r="Q37" s="74"/>
      <c r="R37" s="74"/>
      <c r="S37" s="74"/>
    </row>
    <row r="38" spans="1:19" x14ac:dyDescent="0.2">
      <c r="F38" s="8"/>
      <c r="G38" s="8"/>
      <c r="H38" s="8"/>
      <c r="I38" s="8"/>
    </row>
    <row r="39" spans="1:19" x14ac:dyDescent="0.2">
      <c r="F39" s="8"/>
      <c r="G39" s="8"/>
      <c r="H39" s="8"/>
      <c r="I39" s="8"/>
      <c r="O39" s="8"/>
    </row>
    <row r="40" spans="1:19" x14ac:dyDescent="0.2">
      <c r="Q40" s="8"/>
    </row>
  </sheetData>
  <mergeCells count="14">
    <mergeCell ref="O36:S37"/>
    <mergeCell ref="C4:D4"/>
    <mergeCell ref="C5:D5"/>
    <mergeCell ref="C9:D9"/>
    <mergeCell ref="E35:I35"/>
    <mergeCell ref="H10:I10"/>
    <mergeCell ref="J9:N9"/>
    <mergeCell ref="I5:I6"/>
    <mergeCell ref="A10:B10"/>
    <mergeCell ref="E34:I34"/>
    <mergeCell ref="J12:N12"/>
    <mergeCell ref="E12:I12"/>
    <mergeCell ref="O12:S12"/>
    <mergeCell ref="O34:S34"/>
  </mergeCells>
  <phoneticPr fontId="5" type="noConversion"/>
  <hyperlinks>
    <hyperlink ref="E34:I34" location="'Proportions of savings'!A1" display="Click here to modify the proportion of savings towards each goal" xr:uid="{246936BD-DDA1-3D4B-ADF6-DFB5F78FC0F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E0B17-FB3D-8C4A-BF05-B24A4548FFF4}">
  <dimension ref="A1:I22"/>
  <sheetViews>
    <sheetView showGridLines="0" workbookViewId="0">
      <selection activeCell="I8" sqref="I8"/>
    </sheetView>
  </sheetViews>
  <sheetFormatPr baseColWidth="10" defaultRowHeight="16" x14ac:dyDescent="0.2"/>
  <cols>
    <col min="1" max="5" width="10.83203125" style="49"/>
    <col min="6" max="16384" width="10.83203125" style="30"/>
  </cols>
  <sheetData>
    <row r="1" spans="1:9" ht="29" customHeight="1" x14ac:dyDescent="0.2">
      <c r="A1" s="83" t="s">
        <v>45</v>
      </c>
      <c r="B1" s="83"/>
      <c r="C1" s="83"/>
      <c r="D1" s="83"/>
      <c r="E1" s="83"/>
    </row>
    <row r="2" spans="1:9" x14ac:dyDescent="0.2">
      <c r="A2" s="48" t="s">
        <v>29</v>
      </c>
      <c r="B2" s="48" t="s">
        <v>30</v>
      </c>
      <c r="C2" s="48" t="s">
        <v>31</v>
      </c>
      <c r="D2" s="48" t="s">
        <v>32</v>
      </c>
      <c r="E2" s="48" t="s">
        <v>33</v>
      </c>
      <c r="F2" s="50" t="s">
        <v>75</v>
      </c>
      <c r="G2" s="49"/>
      <c r="H2" s="49"/>
      <c r="I2" s="49"/>
    </row>
    <row r="3" spans="1:9" ht="19" x14ac:dyDescent="0.2">
      <c r="A3" s="36">
        <v>0.5</v>
      </c>
      <c r="B3" s="36">
        <v>0.16666666666666666</v>
      </c>
      <c r="C3" s="36">
        <v>0.13333333333333333</v>
      </c>
      <c r="D3" s="36">
        <v>0.1</v>
      </c>
      <c r="E3" s="36">
        <v>0.1</v>
      </c>
      <c r="F3" s="51">
        <v>1</v>
      </c>
      <c r="G3" s="2"/>
      <c r="H3" s="2"/>
      <c r="I3" s="2"/>
    </row>
    <row r="4" spans="1:9" ht="19" x14ac:dyDescent="0.2">
      <c r="A4" s="48"/>
      <c r="B4" s="36">
        <v>0.4</v>
      </c>
      <c r="C4" s="36">
        <v>0.3</v>
      </c>
      <c r="D4" s="36">
        <v>0.2</v>
      </c>
      <c r="E4" s="36">
        <v>0.1</v>
      </c>
      <c r="F4" s="51">
        <v>1</v>
      </c>
      <c r="G4" s="2"/>
      <c r="H4" s="2"/>
      <c r="I4" s="2"/>
    </row>
    <row r="5" spans="1:9" ht="19" x14ac:dyDescent="0.2">
      <c r="A5" s="48"/>
      <c r="B5" s="36">
        <v>0.4</v>
      </c>
      <c r="C5" s="36">
        <v>0.3</v>
      </c>
      <c r="D5" s="36">
        <v>0.2</v>
      </c>
      <c r="E5" s="36">
        <v>0.1</v>
      </c>
      <c r="F5" s="51">
        <v>1</v>
      </c>
      <c r="G5" s="2"/>
      <c r="H5" s="2"/>
      <c r="I5" s="2"/>
    </row>
    <row r="6" spans="1:9" ht="19" x14ac:dyDescent="0.2">
      <c r="A6" s="48"/>
      <c r="B6" s="48"/>
      <c r="C6" s="37">
        <v>0.5</v>
      </c>
      <c r="D6" s="36">
        <v>0.3</v>
      </c>
      <c r="E6" s="37">
        <v>0.2</v>
      </c>
      <c r="F6" s="51">
        <v>1</v>
      </c>
      <c r="G6" s="2"/>
      <c r="H6" s="2"/>
      <c r="I6" s="2"/>
    </row>
    <row r="7" spans="1:9" ht="19" x14ac:dyDescent="0.2">
      <c r="A7" s="48"/>
      <c r="B7" s="48"/>
      <c r="C7" s="37">
        <v>0.5</v>
      </c>
      <c r="D7" s="36">
        <v>0.3</v>
      </c>
      <c r="E7" s="37">
        <v>0.2</v>
      </c>
      <c r="F7" s="51">
        <v>1</v>
      </c>
      <c r="G7" s="2"/>
      <c r="H7" s="2"/>
      <c r="I7" s="2"/>
    </row>
    <row r="8" spans="1:9" ht="21" x14ac:dyDescent="0.2">
      <c r="A8" s="48"/>
      <c r="B8" s="48"/>
      <c r="C8" s="48"/>
      <c r="D8" s="37">
        <v>0.6</v>
      </c>
      <c r="E8" s="37">
        <v>0.4</v>
      </c>
      <c r="F8" s="51">
        <v>1</v>
      </c>
      <c r="G8" s="2"/>
      <c r="H8" s="2"/>
      <c r="I8" s="52" t="s">
        <v>85</v>
      </c>
    </row>
    <row r="9" spans="1:9" ht="19" x14ac:dyDescent="0.2">
      <c r="A9" s="48"/>
      <c r="B9" s="48"/>
      <c r="C9" s="48"/>
      <c r="D9" s="37">
        <v>0.6</v>
      </c>
      <c r="E9" s="37">
        <v>0.4</v>
      </c>
      <c r="F9" s="51">
        <v>1</v>
      </c>
      <c r="G9" s="2"/>
      <c r="H9" s="2"/>
      <c r="I9" s="2"/>
    </row>
    <row r="10" spans="1:9" ht="19" x14ac:dyDescent="0.2">
      <c r="A10" s="48"/>
      <c r="B10" s="48"/>
      <c r="C10" s="48"/>
      <c r="D10" s="37">
        <v>0.6</v>
      </c>
      <c r="E10" s="37">
        <v>0.4</v>
      </c>
      <c r="F10" s="51">
        <v>1</v>
      </c>
      <c r="G10" s="2"/>
      <c r="H10" s="2"/>
      <c r="I10" s="2"/>
    </row>
    <row r="11" spans="1:9" ht="19" x14ac:dyDescent="0.2">
      <c r="A11" s="48"/>
      <c r="B11" s="48"/>
      <c r="C11" s="48"/>
      <c r="D11" s="37">
        <v>0.6</v>
      </c>
      <c r="E11" s="37">
        <v>0.4</v>
      </c>
      <c r="F11" s="51">
        <v>1</v>
      </c>
      <c r="G11" s="2"/>
      <c r="H11" s="2"/>
      <c r="I11" s="2"/>
    </row>
    <row r="12" spans="1:9" ht="19" x14ac:dyDescent="0.2">
      <c r="A12" s="48"/>
      <c r="B12" s="48"/>
      <c r="C12" s="48"/>
      <c r="D12" s="37">
        <v>0.6</v>
      </c>
      <c r="E12" s="37">
        <v>0.4</v>
      </c>
      <c r="F12" s="51">
        <v>1</v>
      </c>
      <c r="G12" s="2"/>
      <c r="H12" s="2"/>
      <c r="I12" s="2"/>
    </row>
    <row r="13" spans="1:9" ht="19" x14ac:dyDescent="0.2">
      <c r="A13" s="48"/>
      <c r="B13" s="48"/>
      <c r="C13" s="48"/>
      <c r="D13" s="48"/>
      <c r="E13" s="37">
        <v>1</v>
      </c>
      <c r="F13" s="51">
        <v>1</v>
      </c>
      <c r="G13" s="2"/>
      <c r="H13" s="2"/>
      <c r="I13" s="2"/>
    </row>
    <row r="14" spans="1:9" ht="19" x14ac:dyDescent="0.2">
      <c r="A14" s="48"/>
      <c r="B14" s="48"/>
      <c r="C14" s="48"/>
      <c r="D14" s="48"/>
      <c r="E14" s="37">
        <v>1</v>
      </c>
      <c r="F14" s="51">
        <v>1</v>
      </c>
      <c r="G14" s="2"/>
      <c r="H14" s="2"/>
      <c r="I14" s="2"/>
    </row>
    <row r="15" spans="1:9" ht="19" x14ac:dyDescent="0.2">
      <c r="A15" s="48"/>
      <c r="B15" s="48"/>
      <c r="C15" s="48"/>
      <c r="D15" s="48"/>
      <c r="E15" s="37">
        <v>1</v>
      </c>
      <c r="F15" s="51">
        <v>1</v>
      </c>
      <c r="G15" s="2"/>
      <c r="H15" s="2"/>
      <c r="I15" s="2"/>
    </row>
    <row r="16" spans="1:9" ht="19" x14ac:dyDescent="0.2">
      <c r="A16" s="48"/>
      <c r="B16" s="48"/>
      <c r="C16" s="48"/>
      <c r="D16" s="48"/>
      <c r="E16" s="37">
        <v>1</v>
      </c>
      <c r="F16" s="51">
        <v>1</v>
      </c>
      <c r="G16" s="2"/>
      <c r="H16" s="2"/>
      <c r="I16" s="2"/>
    </row>
    <row r="17" spans="1:9" ht="19" x14ac:dyDescent="0.2">
      <c r="A17" s="48"/>
      <c r="B17" s="48"/>
      <c r="C17" s="48"/>
      <c r="D17" s="48"/>
      <c r="E17" s="37">
        <v>1</v>
      </c>
      <c r="F17" s="51">
        <v>1</v>
      </c>
      <c r="G17" s="2"/>
      <c r="H17" s="2"/>
      <c r="I17" s="2"/>
    </row>
    <row r="18" spans="1:9" ht="19" x14ac:dyDescent="0.2">
      <c r="A18" s="48"/>
      <c r="B18" s="48"/>
      <c r="C18" s="48"/>
      <c r="D18" s="48"/>
      <c r="E18" s="37">
        <v>1</v>
      </c>
      <c r="F18" s="51">
        <v>1</v>
      </c>
      <c r="G18" s="2"/>
      <c r="H18" s="2"/>
      <c r="I18" s="2"/>
    </row>
    <row r="19" spans="1:9" ht="19" x14ac:dyDescent="0.2">
      <c r="A19" s="48"/>
      <c r="B19" s="48"/>
      <c r="C19" s="48"/>
      <c r="D19" s="48"/>
      <c r="E19" s="37">
        <v>1</v>
      </c>
      <c r="F19" s="51">
        <v>1</v>
      </c>
      <c r="G19" s="2"/>
      <c r="H19" s="2"/>
      <c r="I19" s="2"/>
    </row>
    <row r="20" spans="1:9" ht="19" x14ac:dyDescent="0.2">
      <c r="A20" s="48"/>
      <c r="B20" s="48"/>
      <c r="C20" s="48"/>
      <c r="D20" s="48"/>
      <c r="E20" s="37">
        <v>1</v>
      </c>
      <c r="F20" s="51">
        <v>1</v>
      </c>
      <c r="G20" s="2"/>
      <c r="H20" s="2"/>
      <c r="I20" s="2"/>
    </row>
    <row r="21" spans="1:9" ht="19" x14ac:dyDescent="0.2">
      <c r="A21" s="48"/>
      <c r="B21" s="48"/>
      <c r="C21" s="48"/>
      <c r="D21" s="48"/>
      <c r="E21" s="37">
        <v>1</v>
      </c>
      <c r="F21" s="51">
        <v>1</v>
      </c>
      <c r="G21" s="2"/>
      <c r="H21" s="2"/>
      <c r="I21" s="2"/>
    </row>
    <row r="22" spans="1:9" ht="19" x14ac:dyDescent="0.2">
      <c r="A22" s="48"/>
      <c r="B22" s="48"/>
      <c r="C22" s="48"/>
      <c r="D22" s="48"/>
      <c r="E22" s="37">
        <v>1</v>
      </c>
      <c r="F22" s="51">
        <v>1</v>
      </c>
      <c r="G22" s="2"/>
      <c r="H22" s="2"/>
      <c r="I22" s="2"/>
    </row>
  </sheetData>
  <mergeCells count="1">
    <mergeCell ref="A1:E1"/>
  </mergeCells>
  <phoneticPr fontId="5" type="noConversion"/>
  <hyperlinks>
    <hyperlink ref="I8" location="Calculation!A1" display="Go Back" xr:uid="{1455037B-5E67-C540-8615-E2358FBCA69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60782-057E-014C-BE70-B2F2C0907901}">
  <dimension ref="A1:J21"/>
  <sheetViews>
    <sheetView workbookViewId="0">
      <selection activeCell="E2" sqref="E2"/>
    </sheetView>
  </sheetViews>
  <sheetFormatPr baseColWidth="10" defaultRowHeight="16" x14ac:dyDescent="0.2"/>
  <sheetData>
    <row r="1" spans="1:10" x14ac:dyDescent="0.2">
      <c r="A1" s="84" t="s">
        <v>46</v>
      </c>
      <c r="B1" s="84"/>
      <c r="C1" s="84"/>
      <c r="D1" s="84"/>
      <c r="E1" s="84"/>
      <c r="F1" s="84"/>
      <c r="G1" s="84"/>
      <c r="H1" s="84"/>
      <c r="I1" s="84"/>
      <c r="J1" s="84"/>
    </row>
    <row r="2" spans="1:10" ht="19" x14ac:dyDescent="0.2">
      <c r="A2" s="1">
        <v>12</v>
      </c>
      <c r="B2" s="1">
        <v>36</v>
      </c>
      <c r="C2" s="1">
        <v>60</v>
      </c>
      <c r="D2" s="1">
        <v>120</v>
      </c>
      <c r="E2" s="1">
        <v>240</v>
      </c>
      <c r="F2" s="1">
        <f t="shared" ref="F2:F21" si="0">A2/12</f>
        <v>1</v>
      </c>
      <c r="G2" s="1">
        <f t="shared" ref="G2:G21" si="1">B2/12</f>
        <v>3</v>
      </c>
      <c r="H2" s="1">
        <f t="shared" ref="H2:H21" si="2">C2/12</f>
        <v>5</v>
      </c>
      <c r="I2" s="1">
        <f t="shared" ref="I2:I21" si="3">D2/12</f>
        <v>10</v>
      </c>
      <c r="J2" s="1">
        <f t="shared" ref="J2:J21" si="4">E2/12</f>
        <v>20</v>
      </c>
    </row>
    <row r="3" spans="1:10" ht="19" x14ac:dyDescent="0.2">
      <c r="A3" s="1"/>
      <c r="B3" s="1">
        <f t="shared" ref="B3:E4" si="5">B2-12</f>
        <v>24</v>
      </c>
      <c r="C3" s="1">
        <f t="shared" si="5"/>
        <v>48</v>
      </c>
      <c r="D3" s="1">
        <f t="shared" si="5"/>
        <v>108</v>
      </c>
      <c r="E3" s="1">
        <f t="shared" si="5"/>
        <v>228</v>
      </c>
      <c r="F3" s="1">
        <f t="shared" si="0"/>
        <v>0</v>
      </c>
      <c r="G3" s="1">
        <f t="shared" si="1"/>
        <v>2</v>
      </c>
      <c r="H3" s="1">
        <f t="shared" si="2"/>
        <v>4</v>
      </c>
      <c r="I3" s="1">
        <f t="shared" si="3"/>
        <v>9</v>
      </c>
      <c r="J3" s="1">
        <f t="shared" si="4"/>
        <v>19</v>
      </c>
    </row>
    <row r="4" spans="1:10" ht="19" x14ac:dyDescent="0.2">
      <c r="A4" s="1"/>
      <c r="B4" s="1">
        <f t="shared" si="5"/>
        <v>12</v>
      </c>
      <c r="C4" s="1">
        <f t="shared" si="5"/>
        <v>36</v>
      </c>
      <c r="D4" s="1">
        <f t="shared" si="5"/>
        <v>96</v>
      </c>
      <c r="E4" s="1">
        <f t="shared" si="5"/>
        <v>216</v>
      </c>
      <c r="F4" s="1">
        <f t="shared" si="0"/>
        <v>0</v>
      </c>
      <c r="G4" s="1">
        <f t="shared" si="1"/>
        <v>1</v>
      </c>
      <c r="H4" s="1">
        <f t="shared" si="2"/>
        <v>3</v>
      </c>
      <c r="I4" s="1">
        <f t="shared" si="3"/>
        <v>8</v>
      </c>
      <c r="J4" s="1">
        <f t="shared" si="4"/>
        <v>18</v>
      </c>
    </row>
    <row r="5" spans="1:10" ht="19" x14ac:dyDescent="0.2">
      <c r="A5" s="1"/>
      <c r="B5" s="1"/>
      <c r="C5" s="1">
        <f t="shared" ref="C5:E6" si="6">C4-12</f>
        <v>24</v>
      </c>
      <c r="D5" s="1">
        <f t="shared" si="6"/>
        <v>84</v>
      </c>
      <c r="E5" s="1">
        <f t="shared" si="6"/>
        <v>204</v>
      </c>
      <c r="F5" s="1">
        <f t="shared" si="0"/>
        <v>0</v>
      </c>
      <c r="G5" s="1">
        <f t="shared" si="1"/>
        <v>0</v>
      </c>
      <c r="H5" s="1">
        <f t="shared" si="2"/>
        <v>2</v>
      </c>
      <c r="I5" s="1">
        <f t="shared" si="3"/>
        <v>7</v>
      </c>
      <c r="J5" s="1">
        <f t="shared" si="4"/>
        <v>17</v>
      </c>
    </row>
    <row r="6" spans="1:10" ht="19" x14ac:dyDescent="0.2">
      <c r="A6" s="1"/>
      <c r="B6" s="1"/>
      <c r="C6" s="1">
        <f t="shared" si="6"/>
        <v>12</v>
      </c>
      <c r="D6" s="1">
        <f t="shared" si="6"/>
        <v>72</v>
      </c>
      <c r="E6" s="1">
        <f t="shared" si="6"/>
        <v>192</v>
      </c>
      <c r="F6" s="1">
        <f t="shared" si="0"/>
        <v>0</v>
      </c>
      <c r="G6" s="1">
        <f t="shared" si="1"/>
        <v>0</v>
      </c>
      <c r="H6" s="1">
        <f t="shared" si="2"/>
        <v>1</v>
      </c>
      <c r="I6" s="1">
        <f t="shared" si="3"/>
        <v>6</v>
      </c>
      <c r="J6" s="1">
        <f t="shared" si="4"/>
        <v>16</v>
      </c>
    </row>
    <row r="7" spans="1:10" ht="19" x14ac:dyDescent="0.2">
      <c r="A7" s="1"/>
      <c r="B7" s="1"/>
      <c r="C7" s="1"/>
      <c r="D7" s="1">
        <f t="shared" ref="D7:E11" si="7">D6-12</f>
        <v>60</v>
      </c>
      <c r="E7" s="1">
        <f t="shared" si="7"/>
        <v>180</v>
      </c>
      <c r="F7" s="1">
        <f t="shared" si="0"/>
        <v>0</v>
      </c>
      <c r="G7" s="1">
        <f t="shared" si="1"/>
        <v>0</v>
      </c>
      <c r="H7" s="1">
        <f t="shared" si="2"/>
        <v>0</v>
      </c>
      <c r="I7" s="1">
        <f t="shared" si="3"/>
        <v>5</v>
      </c>
      <c r="J7" s="1">
        <f t="shared" si="4"/>
        <v>15</v>
      </c>
    </row>
    <row r="8" spans="1:10" ht="19" x14ac:dyDescent="0.2">
      <c r="A8" s="1"/>
      <c r="B8" s="1"/>
      <c r="C8" s="1"/>
      <c r="D8" s="1">
        <f t="shared" si="7"/>
        <v>48</v>
      </c>
      <c r="E8" s="1">
        <f t="shared" si="7"/>
        <v>168</v>
      </c>
      <c r="F8" s="1">
        <f t="shared" si="0"/>
        <v>0</v>
      </c>
      <c r="G8" s="1">
        <f t="shared" si="1"/>
        <v>0</v>
      </c>
      <c r="H8" s="1">
        <f t="shared" si="2"/>
        <v>0</v>
      </c>
      <c r="I8" s="1">
        <f t="shared" si="3"/>
        <v>4</v>
      </c>
      <c r="J8" s="1">
        <f t="shared" si="4"/>
        <v>14</v>
      </c>
    </row>
    <row r="9" spans="1:10" ht="19" x14ac:dyDescent="0.2">
      <c r="A9" s="1"/>
      <c r="B9" s="1"/>
      <c r="C9" s="1"/>
      <c r="D9" s="1">
        <f t="shared" si="7"/>
        <v>36</v>
      </c>
      <c r="E9" s="1">
        <f t="shared" si="7"/>
        <v>156</v>
      </c>
      <c r="F9" s="1">
        <f t="shared" si="0"/>
        <v>0</v>
      </c>
      <c r="G9" s="1">
        <f t="shared" si="1"/>
        <v>0</v>
      </c>
      <c r="H9" s="1">
        <f t="shared" si="2"/>
        <v>0</v>
      </c>
      <c r="I9" s="1">
        <f t="shared" si="3"/>
        <v>3</v>
      </c>
      <c r="J9" s="1">
        <f t="shared" si="4"/>
        <v>13</v>
      </c>
    </row>
    <row r="10" spans="1:10" ht="19" x14ac:dyDescent="0.2">
      <c r="A10" s="1"/>
      <c r="B10" s="1"/>
      <c r="C10" s="1"/>
      <c r="D10" s="1">
        <f t="shared" si="7"/>
        <v>24</v>
      </c>
      <c r="E10" s="1">
        <f t="shared" si="7"/>
        <v>144</v>
      </c>
      <c r="F10" s="1">
        <f t="shared" si="0"/>
        <v>0</v>
      </c>
      <c r="G10" s="1">
        <f t="shared" si="1"/>
        <v>0</v>
      </c>
      <c r="H10" s="1">
        <f t="shared" si="2"/>
        <v>0</v>
      </c>
      <c r="I10" s="1">
        <f t="shared" si="3"/>
        <v>2</v>
      </c>
      <c r="J10" s="1">
        <f t="shared" si="4"/>
        <v>12</v>
      </c>
    </row>
    <row r="11" spans="1:10" ht="19" x14ac:dyDescent="0.2">
      <c r="A11" s="1"/>
      <c r="B11" s="1"/>
      <c r="C11" s="1"/>
      <c r="D11" s="1">
        <f t="shared" si="7"/>
        <v>12</v>
      </c>
      <c r="E11" s="1">
        <f t="shared" si="7"/>
        <v>132</v>
      </c>
      <c r="F11" s="1">
        <f t="shared" si="0"/>
        <v>0</v>
      </c>
      <c r="G11" s="1">
        <f t="shared" si="1"/>
        <v>0</v>
      </c>
      <c r="H11" s="1">
        <f t="shared" si="2"/>
        <v>0</v>
      </c>
      <c r="I11" s="1">
        <f t="shared" si="3"/>
        <v>1</v>
      </c>
      <c r="J11" s="1">
        <f t="shared" si="4"/>
        <v>11</v>
      </c>
    </row>
    <row r="12" spans="1:10" ht="19" x14ac:dyDescent="0.2">
      <c r="A12" s="1"/>
      <c r="B12" s="1"/>
      <c r="C12" s="1"/>
      <c r="D12" s="1"/>
      <c r="E12" s="1">
        <f t="shared" ref="E12:E21" si="8">E11-12</f>
        <v>120</v>
      </c>
      <c r="F12" s="1">
        <f t="shared" si="0"/>
        <v>0</v>
      </c>
      <c r="G12" s="1">
        <f t="shared" si="1"/>
        <v>0</v>
      </c>
      <c r="H12" s="1">
        <f t="shared" si="2"/>
        <v>0</v>
      </c>
      <c r="I12" s="1">
        <f t="shared" si="3"/>
        <v>0</v>
      </c>
      <c r="J12" s="1">
        <f t="shared" si="4"/>
        <v>10</v>
      </c>
    </row>
    <row r="13" spans="1:10" ht="19" x14ac:dyDescent="0.2">
      <c r="A13" s="1"/>
      <c r="B13" s="1"/>
      <c r="C13" s="1"/>
      <c r="D13" s="1"/>
      <c r="E13" s="1">
        <f t="shared" si="8"/>
        <v>108</v>
      </c>
      <c r="F13" s="1">
        <f t="shared" si="0"/>
        <v>0</v>
      </c>
      <c r="G13" s="1">
        <f t="shared" si="1"/>
        <v>0</v>
      </c>
      <c r="H13" s="1">
        <f t="shared" si="2"/>
        <v>0</v>
      </c>
      <c r="I13" s="1">
        <f t="shared" si="3"/>
        <v>0</v>
      </c>
      <c r="J13" s="1">
        <f t="shared" si="4"/>
        <v>9</v>
      </c>
    </row>
    <row r="14" spans="1:10" ht="19" x14ac:dyDescent="0.2">
      <c r="A14" s="1"/>
      <c r="B14" s="1"/>
      <c r="C14" s="1"/>
      <c r="D14" s="1"/>
      <c r="E14" s="1">
        <f t="shared" si="8"/>
        <v>96</v>
      </c>
      <c r="F14" s="1">
        <f t="shared" si="0"/>
        <v>0</v>
      </c>
      <c r="G14" s="1">
        <f t="shared" si="1"/>
        <v>0</v>
      </c>
      <c r="H14" s="1">
        <f t="shared" si="2"/>
        <v>0</v>
      </c>
      <c r="I14" s="1">
        <f t="shared" si="3"/>
        <v>0</v>
      </c>
      <c r="J14" s="1">
        <f t="shared" si="4"/>
        <v>8</v>
      </c>
    </row>
    <row r="15" spans="1:10" ht="19" x14ac:dyDescent="0.2">
      <c r="A15" s="1"/>
      <c r="B15" s="1"/>
      <c r="C15" s="1"/>
      <c r="D15" s="1"/>
      <c r="E15" s="1">
        <f t="shared" si="8"/>
        <v>84</v>
      </c>
      <c r="F15" s="1">
        <f t="shared" si="0"/>
        <v>0</v>
      </c>
      <c r="G15" s="1">
        <f t="shared" si="1"/>
        <v>0</v>
      </c>
      <c r="H15" s="1">
        <f t="shared" si="2"/>
        <v>0</v>
      </c>
      <c r="I15" s="1">
        <f t="shared" si="3"/>
        <v>0</v>
      </c>
      <c r="J15" s="1">
        <f t="shared" si="4"/>
        <v>7</v>
      </c>
    </row>
    <row r="16" spans="1:10" ht="19" x14ac:dyDescent="0.2">
      <c r="A16" s="1"/>
      <c r="B16" s="1"/>
      <c r="C16" s="1"/>
      <c r="D16" s="1"/>
      <c r="E16" s="1">
        <f t="shared" si="8"/>
        <v>72</v>
      </c>
      <c r="F16" s="1">
        <f t="shared" si="0"/>
        <v>0</v>
      </c>
      <c r="G16" s="1">
        <f t="shared" si="1"/>
        <v>0</v>
      </c>
      <c r="H16" s="1">
        <f t="shared" si="2"/>
        <v>0</v>
      </c>
      <c r="I16" s="1">
        <f t="shared" si="3"/>
        <v>0</v>
      </c>
      <c r="J16" s="1">
        <f t="shared" si="4"/>
        <v>6</v>
      </c>
    </row>
    <row r="17" spans="1:10" ht="19" x14ac:dyDescent="0.2">
      <c r="A17" s="1"/>
      <c r="B17" s="1"/>
      <c r="C17" s="1"/>
      <c r="D17" s="1"/>
      <c r="E17" s="1">
        <f t="shared" si="8"/>
        <v>60</v>
      </c>
      <c r="F17" s="1">
        <f t="shared" si="0"/>
        <v>0</v>
      </c>
      <c r="G17" s="1">
        <f t="shared" si="1"/>
        <v>0</v>
      </c>
      <c r="H17" s="1">
        <f t="shared" si="2"/>
        <v>0</v>
      </c>
      <c r="I17" s="1">
        <f t="shared" si="3"/>
        <v>0</v>
      </c>
      <c r="J17" s="1">
        <f t="shared" si="4"/>
        <v>5</v>
      </c>
    </row>
    <row r="18" spans="1:10" ht="19" x14ac:dyDescent="0.2">
      <c r="A18" s="1"/>
      <c r="B18" s="1"/>
      <c r="C18" s="1"/>
      <c r="D18" s="1"/>
      <c r="E18" s="1">
        <f t="shared" si="8"/>
        <v>48</v>
      </c>
      <c r="F18" s="1">
        <f t="shared" si="0"/>
        <v>0</v>
      </c>
      <c r="G18" s="1">
        <f t="shared" si="1"/>
        <v>0</v>
      </c>
      <c r="H18" s="1">
        <f t="shared" si="2"/>
        <v>0</v>
      </c>
      <c r="I18" s="1">
        <f t="shared" si="3"/>
        <v>0</v>
      </c>
      <c r="J18" s="1">
        <f t="shared" si="4"/>
        <v>4</v>
      </c>
    </row>
    <row r="19" spans="1:10" ht="19" x14ac:dyDescent="0.2">
      <c r="A19" s="1"/>
      <c r="B19" s="1"/>
      <c r="C19" s="1"/>
      <c r="D19" s="1"/>
      <c r="E19" s="1">
        <f t="shared" si="8"/>
        <v>36</v>
      </c>
      <c r="F19" s="1">
        <f t="shared" si="0"/>
        <v>0</v>
      </c>
      <c r="G19" s="1">
        <f t="shared" si="1"/>
        <v>0</v>
      </c>
      <c r="H19" s="1">
        <f t="shared" si="2"/>
        <v>0</v>
      </c>
      <c r="I19" s="1">
        <f t="shared" si="3"/>
        <v>0</v>
      </c>
      <c r="J19" s="1">
        <f t="shared" si="4"/>
        <v>3</v>
      </c>
    </row>
    <row r="20" spans="1:10" ht="19" x14ac:dyDescent="0.2">
      <c r="A20" s="1"/>
      <c r="B20" s="1"/>
      <c r="C20" s="1"/>
      <c r="D20" s="1"/>
      <c r="E20" s="1">
        <f t="shared" si="8"/>
        <v>24</v>
      </c>
      <c r="F20" s="1">
        <f t="shared" si="0"/>
        <v>0</v>
      </c>
      <c r="G20" s="1">
        <f t="shared" si="1"/>
        <v>0</v>
      </c>
      <c r="H20" s="1">
        <f t="shared" si="2"/>
        <v>0</v>
      </c>
      <c r="I20" s="1">
        <f t="shared" si="3"/>
        <v>0</v>
      </c>
      <c r="J20" s="1">
        <f t="shared" si="4"/>
        <v>2</v>
      </c>
    </row>
    <row r="21" spans="1:10" ht="19" x14ac:dyDescent="0.2">
      <c r="A21" s="1"/>
      <c r="B21" s="1"/>
      <c r="C21" s="1"/>
      <c r="D21" s="1"/>
      <c r="E21" s="1">
        <f t="shared" si="8"/>
        <v>12</v>
      </c>
      <c r="F21" s="1">
        <f t="shared" si="0"/>
        <v>0</v>
      </c>
      <c r="G21" s="1">
        <f t="shared" si="1"/>
        <v>0</v>
      </c>
      <c r="H21" s="1">
        <f t="shared" si="2"/>
        <v>0</v>
      </c>
      <c r="I21" s="1">
        <f t="shared" si="3"/>
        <v>0</v>
      </c>
      <c r="J21" s="1">
        <f t="shared" si="4"/>
        <v>1</v>
      </c>
    </row>
  </sheetData>
  <mergeCells count="1">
    <mergeCell ref="A1:J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Scheme Analysis</vt:lpstr>
      <vt:lpstr>Calculation</vt:lpstr>
      <vt:lpstr>Proportions of savings</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2019-07-26T19:34:58Z</cp:lastPrinted>
  <dcterms:created xsi:type="dcterms:W3CDTF">2019-07-26T09:55:41Z</dcterms:created>
  <dcterms:modified xsi:type="dcterms:W3CDTF">2021-05-18T01:55:22Z</dcterms:modified>
</cp:coreProperties>
</file>