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Music\"/>
    </mc:Choice>
  </mc:AlternateContent>
  <xr:revisionPtr revIDLastSave="0" documentId="13_ncr:1_{E3B9CDDC-F160-43E7-B3C6-8EB22787CB0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PF Calculator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S5" i="1"/>
  <c r="J6" i="1"/>
  <c r="S6" i="1"/>
  <c r="J7" i="1"/>
  <c r="S7" i="1"/>
  <c r="J8" i="1"/>
  <c r="S8" i="1"/>
  <c r="J9" i="1"/>
  <c r="S9" i="1"/>
  <c r="J10" i="1"/>
  <c r="S10" i="1"/>
  <c r="J11" i="1"/>
  <c r="S11" i="1"/>
  <c r="J12" i="1"/>
  <c r="S12" i="1"/>
  <c r="J13" i="1"/>
  <c r="S13" i="1"/>
  <c r="J14" i="1"/>
  <c r="S14" i="1"/>
  <c r="J15" i="1"/>
  <c r="S15" i="1"/>
  <c r="J16" i="1"/>
  <c r="S16" i="1"/>
  <c r="J17" i="1"/>
  <c r="S17" i="1"/>
  <c r="J18" i="1"/>
  <c r="S18" i="1"/>
  <c r="J19" i="1"/>
  <c r="S19" i="1"/>
  <c r="J20" i="1"/>
  <c r="S20" i="1"/>
  <c r="J21" i="1"/>
  <c r="S21" i="1"/>
  <c r="J22" i="1"/>
  <c r="S22" i="1"/>
  <c r="J23" i="1"/>
  <c r="S23" i="1"/>
  <c r="J24" i="1"/>
  <c r="S24" i="1"/>
  <c r="J25" i="1"/>
  <c r="S25" i="1"/>
  <c r="J26" i="1"/>
  <c r="S26" i="1"/>
  <c r="J27" i="1"/>
  <c r="S27" i="1"/>
  <c r="J28" i="1"/>
  <c r="S28" i="1"/>
  <c r="J29" i="1"/>
  <c r="S29" i="1"/>
  <c r="J30" i="1"/>
  <c r="S30" i="1"/>
  <c r="J31" i="1"/>
  <c r="S31" i="1"/>
  <c r="J32" i="1"/>
  <c r="S32" i="1"/>
  <c r="J33" i="1"/>
  <c r="S33" i="1"/>
  <c r="J34" i="1"/>
  <c r="S34" i="1"/>
  <c r="J35" i="1"/>
  <c r="S35" i="1"/>
  <c r="J36" i="1"/>
  <c r="S36" i="1"/>
  <c r="J37" i="1"/>
  <c r="S37" i="1"/>
  <c r="J38" i="1"/>
  <c r="S38" i="1"/>
  <c r="J39" i="1"/>
  <c r="S39" i="1"/>
  <c r="J40" i="1"/>
  <c r="S40" i="1"/>
  <c r="J41" i="1"/>
  <c r="S41" i="1"/>
  <c r="J42" i="1"/>
  <c r="S42" i="1"/>
  <c r="J43" i="1"/>
  <c r="S43" i="1"/>
  <c r="J44" i="1"/>
  <c r="S44" i="1"/>
  <c r="J45" i="1"/>
  <c r="S45" i="1"/>
  <c r="J46" i="1"/>
  <c r="S46" i="1"/>
  <c r="J47" i="1"/>
  <c r="S47" i="1"/>
  <c r="J48" i="1"/>
  <c r="S48" i="1"/>
  <c r="J49" i="1"/>
  <c r="S49" i="1"/>
  <c r="J50" i="1"/>
  <c r="S50" i="1"/>
  <c r="J51" i="1"/>
  <c r="S51" i="1"/>
  <c r="R51" i="1"/>
  <c r="Q51" i="1"/>
  <c r="P51" i="1"/>
  <c r="O51" i="1"/>
  <c r="N51" i="1"/>
  <c r="M51" i="1"/>
  <c r="K51" i="1"/>
  <c r="L51" i="1"/>
  <c r="R50" i="1"/>
  <c r="Q50" i="1"/>
  <c r="P50" i="1"/>
  <c r="O50" i="1"/>
  <c r="N50" i="1"/>
  <c r="M50" i="1"/>
  <c r="K50" i="1"/>
  <c r="L50" i="1"/>
  <c r="R49" i="1"/>
  <c r="Q49" i="1"/>
  <c r="P49" i="1"/>
  <c r="O49" i="1"/>
  <c r="N49" i="1"/>
  <c r="M49" i="1"/>
  <c r="K49" i="1"/>
  <c r="L49" i="1"/>
  <c r="R48" i="1"/>
  <c r="Q48" i="1"/>
  <c r="P48" i="1"/>
  <c r="O48" i="1"/>
  <c r="N48" i="1"/>
  <c r="M48" i="1"/>
  <c r="K48" i="1"/>
  <c r="L48" i="1"/>
  <c r="R47" i="1"/>
  <c r="Q47" i="1"/>
  <c r="P47" i="1"/>
  <c r="O47" i="1"/>
  <c r="N47" i="1"/>
  <c r="M47" i="1"/>
  <c r="K47" i="1"/>
  <c r="L47" i="1"/>
  <c r="R46" i="1"/>
  <c r="Q46" i="1"/>
  <c r="P46" i="1"/>
  <c r="O46" i="1"/>
  <c r="N46" i="1"/>
  <c r="M46" i="1"/>
  <c r="K46" i="1"/>
  <c r="L46" i="1"/>
  <c r="R45" i="1"/>
  <c r="Q45" i="1"/>
  <c r="P45" i="1"/>
  <c r="O45" i="1"/>
  <c r="N45" i="1"/>
  <c r="M45" i="1"/>
  <c r="K45" i="1"/>
  <c r="L45" i="1"/>
  <c r="K44" i="1"/>
  <c r="L44" i="1"/>
  <c r="M44" i="1"/>
  <c r="N44" i="1"/>
  <c r="O44" i="1"/>
  <c r="P44" i="1"/>
  <c r="Q44" i="1"/>
  <c r="R44" i="1"/>
  <c r="K6" i="1"/>
  <c r="M5" i="1"/>
  <c r="N5" i="1"/>
  <c r="O5" i="1"/>
  <c r="P5" i="1"/>
  <c r="Q5" i="1"/>
  <c r="R5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G12" i="1"/>
</calcChain>
</file>

<file path=xl/sharedStrings.xml><?xml version="1.0" encoding="utf-8"?>
<sst xmlns="http://schemas.openxmlformats.org/spreadsheetml/2006/main" count="26" uniqueCount="26">
  <si>
    <t>Expected Annual Increase Basic Pay + DA</t>
  </si>
  <si>
    <t>Your Monthly Basic Pay + DA</t>
  </si>
  <si>
    <t>Current Age</t>
  </si>
  <si>
    <t>Age of Retirement</t>
  </si>
  <si>
    <t>Your Contribution (% of Basic + DA):</t>
  </si>
  <si>
    <t>Employer's Contribution</t>
  </si>
  <si>
    <t>Employee Yearly Contribution</t>
  </si>
  <si>
    <t>Total Contribution</t>
  </si>
  <si>
    <t>Rate of Interest</t>
  </si>
  <si>
    <t>Year of EPF</t>
  </si>
  <si>
    <t>Monthly Salary (Basic + DA)</t>
  </si>
  <si>
    <t>Age (Start)</t>
  </si>
  <si>
    <t>Age (End)</t>
  </si>
  <si>
    <t>Employer's Yearly Contribution</t>
  </si>
  <si>
    <t>EPF Acct. Opening Balance</t>
  </si>
  <si>
    <t>EPF Acct. Closing Balance</t>
  </si>
  <si>
    <t>EPF Interest Rate History</t>
  </si>
  <si>
    <t>Inputs</t>
  </si>
  <si>
    <t>Result</t>
  </si>
  <si>
    <r>
      <t>Simple EPF Calculator</t>
    </r>
    <r>
      <rPr>
        <b/>
        <i/>
        <sz val="20"/>
        <color theme="0" tint="-0.499984740745262"/>
        <rFont val="Calibri"/>
        <scheme val="minor"/>
      </rPr>
      <t xml:space="preserve"> (Employee Provident Fund Calculator)</t>
    </r>
  </si>
  <si>
    <t>EPF Corpus Calculations</t>
  </si>
  <si>
    <t>Only fill data in yellow cells</t>
  </si>
  <si>
    <r>
      <t xml:space="preserve">EPF Corpus
</t>
    </r>
    <r>
      <rPr>
        <b/>
        <sz val="20"/>
        <color theme="0" tint="-0.499984740745262"/>
        <rFont val="Calibri"/>
        <scheme val="minor"/>
      </rPr>
      <t>(at retirement)</t>
    </r>
  </si>
  <si>
    <t>EPF Interest Rate</t>
  </si>
  <si>
    <t>Generally 12%</t>
  </si>
  <si>
    <t>Generally 3.67%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</si>
</sst>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20"/>
      <color theme="1"/>
      <name val="Calibri"/>
      <scheme val="minor"/>
    </font>
    <font>
      <i/>
      <u/>
      <sz val="11"/>
      <color theme="10"/>
      <name val="Calibri"/>
      <scheme val="minor"/>
    </font>
    <font>
      <b/>
      <i/>
      <sz val="20"/>
      <color theme="0" tint="-0.499984740745262"/>
      <name val="Calibri"/>
      <scheme val="minor"/>
    </font>
    <font>
      <b/>
      <i/>
      <sz val="14"/>
      <color theme="0" tint="-0.499984740745262"/>
      <name val="Calibri"/>
      <scheme val="minor"/>
    </font>
    <font>
      <i/>
      <sz val="12"/>
      <color rgb="FFFF0000"/>
      <name val="Calibri"/>
      <scheme val="minor"/>
    </font>
    <font>
      <b/>
      <sz val="20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99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4" borderId="0" xfId="0" applyFill="1" applyAlignment="1">
      <alignment horizontal="center" vertical="center" wrapText="1"/>
    </xf>
    <xf numFmtId="0" fontId="6" fillId="4" borderId="0" xfId="0" applyFont="1" applyFill="1" applyBorder="1" applyAlignment="1">
      <alignment horizontal="right" vertical="center" wrapText="1"/>
    </xf>
    <xf numFmtId="0" fontId="0" fillId="4" borderId="0" xfId="0" applyFill="1" applyBorder="1" applyAlignment="1">
      <alignment horizontal="center" vertical="center" wrapText="1"/>
    </xf>
    <xf numFmtId="165" fontId="0" fillId="4" borderId="0" xfId="1" applyNumberFormat="1" applyFont="1" applyFill="1" applyBorder="1" applyAlignment="1">
      <alignment horizontal="center" vertical="center" wrapText="1"/>
    </xf>
    <xf numFmtId="165" fontId="0" fillId="4" borderId="0" xfId="1" applyNumberFormat="1" applyFont="1" applyFill="1" applyAlignment="1">
      <alignment horizontal="center" vertical="center" wrapText="1"/>
    </xf>
    <xf numFmtId="166" fontId="0" fillId="4" borderId="0" xfId="0" applyNumberFormat="1" applyFill="1" applyBorder="1" applyAlignment="1">
      <alignment horizontal="center" vertical="center" wrapText="1"/>
    </xf>
    <xf numFmtId="166" fontId="0" fillId="4" borderId="0" xfId="0" applyNumberFormat="1" applyFill="1" applyAlignment="1">
      <alignment horizontal="center" vertical="center" wrapText="1"/>
    </xf>
    <xf numFmtId="10" fontId="7" fillId="4" borderId="0" xfId="86" applyNumberFormat="1" applyFont="1" applyFill="1" applyBorder="1" applyAlignment="1">
      <alignment horizontal="left" vertical="center" wrapText="1"/>
    </xf>
    <xf numFmtId="10" fontId="0" fillId="4" borderId="0" xfId="0" applyNumberFormat="1" applyFill="1" applyAlignment="1">
      <alignment horizontal="center" vertical="center" wrapText="1"/>
    </xf>
    <xf numFmtId="165" fontId="4" fillId="4" borderId="0" xfId="1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5" fontId="0" fillId="6" borderId="1" xfId="1" applyNumberFormat="1" applyFont="1" applyFill="1" applyBorder="1" applyAlignment="1">
      <alignment horizontal="center" vertical="center" wrapText="1"/>
    </xf>
    <xf numFmtId="166" fontId="0" fillId="6" borderId="1" xfId="0" applyNumberFormat="1" applyFill="1" applyBorder="1" applyAlignment="1">
      <alignment horizontal="center" vertical="center" wrapText="1"/>
    </xf>
    <xf numFmtId="10" fontId="12" fillId="4" borderId="0" xfId="0" applyNumberFormat="1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10" fillId="4" borderId="3" xfId="0" applyFont="1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</cellXfs>
  <cellStyles count="9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bleinvestor.com/2019/08/epf-interest-rate-histo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0"/>
  <sheetViews>
    <sheetView tabSelected="1" workbookViewId="0">
      <selection activeCell="H20" sqref="H20"/>
    </sheetView>
  </sheetViews>
  <sheetFormatPr defaultColWidth="10.796875" defaultRowHeight="16.95" customHeight="1" x14ac:dyDescent="0.3"/>
  <cols>
    <col min="1" max="1" width="3.69921875" style="1" customWidth="1"/>
    <col min="2" max="2" width="23" style="1" customWidth="1"/>
    <col min="3" max="3" width="3.19921875" style="1" customWidth="1"/>
    <col min="4" max="4" width="11" style="1" customWidth="1"/>
    <col min="5" max="5" width="3" style="1" customWidth="1"/>
    <col min="6" max="6" width="38.296875" style="1" bestFit="1" customWidth="1"/>
    <col min="7" max="7" width="15.69921875" style="1" customWidth="1"/>
    <col min="8" max="8" width="19.69921875" style="1" bestFit="1" customWidth="1"/>
    <col min="9" max="9" width="3.796875" style="1" customWidth="1"/>
    <col min="10" max="11" width="7.19921875" style="1" customWidth="1"/>
    <col min="12" max="12" width="11.296875" style="1" customWidth="1"/>
    <col min="13" max="13" width="10.796875" style="1"/>
    <col min="14" max="14" width="11.796875" style="1" bestFit="1" customWidth="1"/>
    <col min="15" max="15" width="12.5" style="1" customWidth="1"/>
    <col min="16" max="16" width="11.796875" style="1" bestFit="1" customWidth="1"/>
    <col min="17" max="17" width="7.69921875" style="1" bestFit="1" customWidth="1"/>
    <col min="18" max="18" width="13.19921875" style="1" bestFit="1" customWidth="1"/>
    <col min="19" max="19" width="7.296875" style="1" customWidth="1"/>
    <col min="20" max="16384" width="10.796875" style="1"/>
  </cols>
  <sheetData>
    <row r="1" spans="1:52" ht="30" customHeight="1" x14ac:dyDescent="0.3">
      <c r="A1" s="6"/>
      <c r="B1" s="6"/>
      <c r="C1" s="6"/>
      <c r="D1" s="6"/>
      <c r="E1" s="6"/>
      <c r="F1" s="6"/>
      <c r="G1" s="6"/>
      <c r="H1" s="6"/>
      <c r="I1" s="6"/>
      <c r="J1" s="26" t="s">
        <v>20</v>
      </c>
      <c r="K1" s="26"/>
      <c r="L1" s="26"/>
      <c r="M1" s="26"/>
      <c r="N1" s="26"/>
      <c r="O1" s="26"/>
      <c r="P1" s="26"/>
      <c r="Q1" s="26"/>
      <c r="R1" s="26"/>
      <c r="S1" s="2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6.95" customHeight="1" x14ac:dyDescent="0.3">
      <c r="A2" s="6"/>
      <c r="B2" s="6"/>
      <c r="C2" s="6"/>
      <c r="D2" s="6"/>
      <c r="E2" s="6"/>
      <c r="F2" s="6"/>
      <c r="G2" s="6"/>
      <c r="H2" s="6"/>
      <c r="I2" s="6"/>
      <c r="J2" s="25" t="s">
        <v>11</v>
      </c>
      <c r="K2" s="25" t="s">
        <v>9</v>
      </c>
      <c r="L2" s="25" t="s">
        <v>14</v>
      </c>
      <c r="M2" s="25" t="s">
        <v>10</v>
      </c>
      <c r="N2" s="25" t="s">
        <v>6</v>
      </c>
      <c r="O2" s="25" t="s">
        <v>13</v>
      </c>
      <c r="P2" s="25" t="s">
        <v>7</v>
      </c>
      <c r="Q2" s="25" t="s">
        <v>8</v>
      </c>
      <c r="R2" s="25" t="s">
        <v>15</v>
      </c>
      <c r="S2" s="25" t="s">
        <v>12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ht="16.95" customHeight="1" x14ac:dyDescent="0.3">
      <c r="A3" s="6"/>
      <c r="B3" s="6"/>
      <c r="C3" s="6"/>
      <c r="E3" s="6"/>
      <c r="F3" s="24" t="s">
        <v>21</v>
      </c>
      <c r="G3" s="24"/>
      <c r="H3" s="6"/>
      <c r="I3" s="6"/>
      <c r="J3" s="25"/>
      <c r="K3" s="25"/>
      <c r="L3" s="25"/>
      <c r="M3" s="25"/>
      <c r="N3" s="25"/>
      <c r="O3" s="25"/>
      <c r="P3" s="25"/>
      <c r="Q3" s="25"/>
      <c r="R3" s="25"/>
      <c r="S3" s="25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6.95" customHeight="1" x14ac:dyDescent="0.3">
      <c r="A4" s="6"/>
      <c r="B4" s="23" t="s">
        <v>19</v>
      </c>
      <c r="C4" s="7"/>
      <c r="D4" s="20" t="s">
        <v>17</v>
      </c>
      <c r="E4" s="6"/>
      <c r="F4" s="5" t="s">
        <v>2</v>
      </c>
      <c r="G4" s="16">
        <v>23</v>
      </c>
      <c r="H4" s="8"/>
      <c r="I4" s="6"/>
      <c r="J4" s="25"/>
      <c r="K4" s="25"/>
      <c r="L4" s="25"/>
      <c r="M4" s="25"/>
      <c r="N4" s="25"/>
      <c r="O4" s="25"/>
      <c r="P4" s="25"/>
      <c r="Q4" s="25"/>
      <c r="R4" s="25"/>
      <c r="S4" s="2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ht="16.95" customHeight="1" x14ac:dyDescent="0.3">
      <c r="A5" s="6"/>
      <c r="B5" s="23"/>
      <c r="C5" s="7"/>
      <c r="D5" s="20"/>
      <c r="E5" s="6"/>
      <c r="F5" s="5" t="s">
        <v>3</v>
      </c>
      <c r="G5" s="16">
        <v>57</v>
      </c>
      <c r="H5" s="8"/>
      <c r="I5" s="6"/>
      <c r="J5" s="2">
        <f>G4</f>
        <v>23</v>
      </c>
      <c r="K5" s="2">
        <v>1</v>
      </c>
      <c r="L5" s="3">
        <v>0</v>
      </c>
      <c r="M5" s="3">
        <f>$G$6</f>
        <v>50000</v>
      </c>
      <c r="N5" s="3">
        <f>12*($G$9*M5)</f>
        <v>22020.000000000004</v>
      </c>
      <c r="O5" s="3">
        <f>12*($G$10*M5)</f>
        <v>22020.000000000004</v>
      </c>
      <c r="P5" s="3">
        <f>N5+O5</f>
        <v>44040.000000000007</v>
      </c>
      <c r="Q5" s="4">
        <f>$G$8</f>
        <v>8.1000000000000003E-2</v>
      </c>
      <c r="R5" s="3">
        <f>(L5+P5)*(1+Q5)</f>
        <v>47607.240000000005</v>
      </c>
      <c r="S5" s="2">
        <f>J5+1</f>
        <v>24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</row>
    <row r="6" spans="1:52" ht="16.95" customHeight="1" x14ac:dyDescent="0.3">
      <c r="A6" s="6"/>
      <c r="B6" s="23"/>
      <c r="C6" s="7"/>
      <c r="D6" s="20"/>
      <c r="E6" s="6"/>
      <c r="F6" s="5" t="s">
        <v>1</v>
      </c>
      <c r="G6" s="17">
        <v>50000</v>
      </c>
      <c r="H6" s="9"/>
      <c r="I6" s="10"/>
      <c r="J6" s="2">
        <f>IF(S5&lt;=$G$5,J5+1,"")</f>
        <v>24</v>
      </c>
      <c r="K6" s="2">
        <f>IF(J6="","",K5+1)</f>
        <v>2</v>
      </c>
      <c r="L6" s="3">
        <f>IF(K6="","",R5)</f>
        <v>47607.240000000005</v>
      </c>
      <c r="M6" s="3">
        <f>IF(J6="","",(1+$G$7)*M5)</f>
        <v>52500</v>
      </c>
      <c r="N6" s="3">
        <f>IF(J6="","",12*($G$9*M6))</f>
        <v>23121.000000000004</v>
      </c>
      <c r="O6" s="3">
        <f>IF(J6="","",12*($G$10*M6))</f>
        <v>23121.000000000004</v>
      </c>
      <c r="P6" s="3">
        <f>IF(J6="","",N6+O6)</f>
        <v>46242.000000000007</v>
      </c>
      <c r="Q6" s="4">
        <f>IF(J6="","",$G$8)</f>
        <v>8.1000000000000003E-2</v>
      </c>
      <c r="R6" s="3">
        <f>IF(J6="","",(L6+P6)*(1+Q6))</f>
        <v>101451.02844000002</v>
      </c>
      <c r="S6" s="2">
        <f>IF(J6="","",J6+1)</f>
        <v>25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</row>
    <row r="7" spans="1:52" ht="16.95" customHeight="1" x14ac:dyDescent="0.3">
      <c r="A7" s="6"/>
      <c r="B7" s="23"/>
      <c r="C7" s="7"/>
      <c r="D7" s="20"/>
      <c r="E7" s="6"/>
      <c r="F7" s="5" t="s">
        <v>0</v>
      </c>
      <c r="G7" s="18">
        <v>0.05</v>
      </c>
      <c r="H7" s="11"/>
      <c r="I7" s="12"/>
      <c r="J7" s="2">
        <f t="shared" ref="J7:J18" si="0">IF(S6&lt;=$G$5,J6+1,"")</f>
        <v>25</v>
      </c>
      <c r="K7" s="2">
        <f t="shared" ref="K7:K18" si="1">IF(J7="","",K6+1)</f>
        <v>3</v>
      </c>
      <c r="L7" s="3">
        <f t="shared" ref="L7:L25" si="2">IF(K7="","",R6)</f>
        <v>101451.02844000002</v>
      </c>
      <c r="M7" s="3">
        <f t="shared" ref="M7:M25" si="3">IF(J7="","",(1+$G$7)*M6)</f>
        <v>55125</v>
      </c>
      <c r="N7" s="3">
        <f t="shared" ref="N7:N25" si="4">IF(J7="","",12*($G$9*M7))</f>
        <v>24277.050000000003</v>
      </c>
      <c r="O7" s="3">
        <f t="shared" ref="O7:O25" si="5">IF(J7="","",12*($G$10*M7))</f>
        <v>24277.050000000003</v>
      </c>
      <c r="P7" s="3">
        <f t="shared" ref="P7:P25" si="6">IF(J7="","",N7+O7)</f>
        <v>48554.100000000006</v>
      </c>
      <c r="Q7" s="4">
        <f t="shared" ref="Q7:Q18" si="7">IF(J7="","",$G$8)</f>
        <v>8.1000000000000003E-2</v>
      </c>
      <c r="R7" s="3">
        <f t="shared" ref="R7:R25" si="8">IF(J7="","",(L7+P7)*(1+Q7))</f>
        <v>162155.54384364001</v>
      </c>
      <c r="S7" s="2">
        <f t="shared" ref="S7:S25" si="9">IF(J7="","",J7+1)</f>
        <v>26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spans="1:52" ht="16.95" customHeight="1" x14ac:dyDescent="0.3">
      <c r="A8" s="6"/>
      <c r="B8" s="23"/>
      <c r="C8" s="7"/>
      <c r="D8" s="20"/>
      <c r="E8" s="6"/>
      <c r="F8" s="5" t="s">
        <v>23</v>
      </c>
      <c r="G8" s="4">
        <v>8.1000000000000003E-2</v>
      </c>
      <c r="H8" s="13" t="s">
        <v>16</v>
      </c>
      <c r="I8" s="14"/>
      <c r="J8" s="2">
        <f t="shared" si="0"/>
        <v>26</v>
      </c>
      <c r="K8" s="2">
        <f t="shared" si="1"/>
        <v>4</v>
      </c>
      <c r="L8" s="3">
        <f t="shared" si="2"/>
        <v>162155.54384364001</v>
      </c>
      <c r="M8" s="3">
        <f t="shared" si="3"/>
        <v>57881.25</v>
      </c>
      <c r="N8" s="3">
        <f t="shared" si="4"/>
        <v>25490.902500000004</v>
      </c>
      <c r="O8" s="3">
        <f t="shared" si="5"/>
        <v>25490.902500000004</v>
      </c>
      <c r="P8" s="3">
        <f t="shared" si="6"/>
        <v>50981.805000000008</v>
      </c>
      <c r="Q8" s="4">
        <f t="shared" si="7"/>
        <v>8.1000000000000003E-2</v>
      </c>
      <c r="R8" s="3">
        <f t="shared" si="8"/>
        <v>230401.47409997485</v>
      </c>
      <c r="S8" s="2">
        <f t="shared" si="9"/>
        <v>27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</row>
    <row r="9" spans="1:52" ht="16.95" customHeight="1" x14ac:dyDescent="0.3">
      <c r="A9" s="6"/>
      <c r="B9" s="23"/>
      <c r="C9" s="7"/>
      <c r="D9" s="20"/>
      <c r="E9" s="6"/>
      <c r="F9" s="5" t="s">
        <v>4</v>
      </c>
      <c r="G9" s="4">
        <v>3.6700000000000003E-2</v>
      </c>
      <c r="H9" s="19" t="s">
        <v>24</v>
      </c>
      <c r="I9" s="14"/>
      <c r="J9" s="2">
        <f t="shared" si="0"/>
        <v>27</v>
      </c>
      <c r="K9" s="2">
        <f t="shared" si="1"/>
        <v>5</v>
      </c>
      <c r="L9" s="3">
        <f t="shared" si="2"/>
        <v>230401.47409997485</v>
      </c>
      <c r="M9" s="3">
        <f t="shared" si="3"/>
        <v>60775.3125</v>
      </c>
      <c r="N9" s="3">
        <f t="shared" si="4"/>
        <v>26765.447625000001</v>
      </c>
      <c r="O9" s="3">
        <f t="shared" si="5"/>
        <v>26765.447625000001</v>
      </c>
      <c r="P9" s="3">
        <f t="shared" si="6"/>
        <v>53530.895250000001</v>
      </c>
      <c r="Q9" s="4">
        <f t="shared" si="7"/>
        <v>8.1000000000000003E-2</v>
      </c>
      <c r="R9" s="3">
        <f t="shared" si="8"/>
        <v>306930.89126732282</v>
      </c>
      <c r="S9" s="2">
        <f t="shared" si="9"/>
        <v>28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</row>
    <row r="10" spans="1:52" ht="16.95" customHeight="1" x14ac:dyDescent="0.3">
      <c r="A10" s="6"/>
      <c r="B10" s="23"/>
      <c r="C10" s="7"/>
      <c r="D10" s="20"/>
      <c r="E10" s="6"/>
      <c r="F10" s="5" t="s">
        <v>5</v>
      </c>
      <c r="G10" s="4">
        <v>3.6700000000000003E-2</v>
      </c>
      <c r="H10" s="19" t="s">
        <v>25</v>
      </c>
      <c r="I10" s="14"/>
      <c r="J10" s="2">
        <f t="shared" si="0"/>
        <v>28</v>
      </c>
      <c r="K10" s="2">
        <f t="shared" si="1"/>
        <v>6</v>
      </c>
      <c r="L10" s="3">
        <f t="shared" si="2"/>
        <v>306930.89126732282</v>
      </c>
      <c r="M10" s="3">
        <f t="shared" si="3"/>
        <v>63814.078125</v>
      </c>
      <c r="N10" s="3">
        <f t="shared" si="4"/>
        <v>28103.720006250005</v>
      </c>
      <c r="O10" s="3">
        <f t="shared" si="5"/>
        <v>28103.720006250005</v>
      </c>
      <c r="P10" s="3">
        <f t="shared" si="6"/>
        <v>56207.44001250001</v>
      </c>
      <c r="Q10" s="4">
        <f t="shared" si="7"/>
        <v>8.1000000000000003E-2</v>
      </c>
      <c r="R10" s="3">
        <f t="shared" si="8"/>
        <v>392552.53611348849</v>
      </c>
      <c r="S10" s="2">
        <f t="shared" si="9"/>
        <v>29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ht="16.95" customHeight="1" x14ac:dyDescent="0.3">
      <c r="A11" s="6"/>
      <c r="B11" s="23"/>
      <c r="C11" s="7"/>
      <c r="D11" s="6"/>
      <c r="E11" s="6"/>
      <c r="F11" s="6"/>
      <c r="G11" s="6"/>
      <c r="H11" s="8"/>
      <c r="I11" s="6"/>
      <c r="J11" s="2">
        <f t="shared" si="0"/>
        <v>29</v>
      </c>
      <c r="K11" s="2">
        <f t="shared" si="1"/>
        <v>7</v>
      </c>
      <c r="L11" s="3">
        <f t="shared" si="2"/>
        <v>392552.53611348849</v>
      </c>
      <c r="M11" s="3">
        <f t="shared" si="3"/>
        <v>67004.782031249997</v>
      </c>
      <c r="N11" s="3">
        <f t="shared" si="4"/>
        <v>29508.906006562502</v>
      </c>
      <c r="O11" s="3">
        <f t="shared" si="5"/>
        <v>29508.906006562502</v>
      </c>
      <c r="P11" s="3">
        <f t="shared" si="6"/>
        <v>59017.812013125003</v>
      </c>
      <c r="Q11" s="4">
        <f t="shared" si="7"/>
        <v>8.1000000000000003E-2</v>
      </c>
      <c r="R11" s="3">
        <f t="shared" si="8"/>
        <v>488147.54632486915</v>
      </c>
      <c r="S11" s="2">
        <f t="shared" si="9"/>
        <v>30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1:52" ht="16.95" customHeight="1" x14ac:dyDescent="0.3">
      <c r="A12" s="6"/>
      <c r="B12" s="23"/>
      <c r="C12" s="7"/>
      <c r="D12" s="20" t="s">
        <v>18</v>
      </c>
      <c r="E12" s="6"/>
      <c r="F12" s="21" t="s">
        <v>22</v>
      </c>
      <c r="G12" s="22">
        <f>MAX(R:R)</f>
        <v>14982617.696815377</v>
      </c>
      <c r="H12" s="15"/>
      <c r="I12" s="6"/>
      <c r="J12" s="2">
        <f t="shared" si="0"/>
        <v>30</v>
      </c>
      <c r="K12" s="2">
        <f t="shared" si="1"/>
        <v>8</v>
      </c>
      <c r="L12" s="3">
        <f t="shared" si="2"/>
        <v>488147.54632486915</v>
      </c>
      <c r="M12" s="3">
        <f t="shared" si="3"/>
        <v>70355.021132812501</v>
      </c>
      <c r="N12" s="3">
        <f t="shared" si="4"/>
        <v>30984.351306890625</v>
      </c>
      <c r="O12" s="3">
        <f t="shared" si="5"/>
        <v>30984.351306890625</v>
      </c>
      <c r="P12" s="3">
        <f t="shared" si="6"/>
        <v>61968.70261378125</v>
      </c>
      <c r="Q12" s="4">
        <f t="shared" si="7"/>
        <v>8.1000000000000003E-2</v>
      </c>
      <c r="R12" s="3">
        <f t="shared" si="8"/>
        <v>594675.66510268103</v>
      </c>
      <c r="S12" s="2">
        <f t="shared" si="9"/>
        <v>31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ht="16.95" customHeight="1" x14ac:dyDescent="0.3">
      <c r="A13" s="6"/>
      <c r="B13" s="23"/>
      <c r="C13" s="7"/>
      <c r="D13" s="20"/>
      <c r="E13" s="6"/>
      <c r="F13" s="21"/>
      <c r="G13" s="22"/>
      <c r="H13" s="15"/>
      <c r="I13" s="6"/>
      <c r="J13" s="2">
        <f t="shared" si="0"/>
        <v>31</v>
      </c>
      <c r="K13" s="2">
        <f t="shared" si="1"/>
        <v>9</v>
      </c>
      <c r="L13" s="3">
        <f t="shared" si="2"/>
        <v>594675.66510268103</v>
      </c>
      <c r="M13" s="3">
        <f t="shared" si="3"/>
        <v>73872.772189453128</v>
      </c>
      <c r="N13" s="3">
        <f t="shared" si="4"/>
        <v>32533.568872235162</v>
      </c>
      <c r="O13" s="3">
        <f t="shared" si="5"/>
        <v>32533.568872235162</v>
      </c>
      <c r="P13" s="3">
        <f t="shared" si="6"/>
        <v>65067.137744470325</v>
      </c>
      <c r="Q13" s="4">
        <f t="shared" si="7"/>
        <v>8.1000000000000003E-2</v>
      </c>
      <c r="R13" s="3">
        <f t="shared" si="8"/>
        <v>713181.96987777064</v>
      </c>
      <c r="S13" s="2">
        <f t="shared" si="9"/>
        <v>32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spans="1:52" ht="16.95" customHeight="1" x14ac:dyDescent="0.3">
      <c r="A14" s="6"/>
      <c r="B14" s="23"/>
      <c r="C14" s="6"/>
      <c r="D14" s="20"/>
      <c r="E14" s="6"/>
      <c r="F14" s="21"/>
      <c r="G14" s="22"/>
      <c r="H14" s="6"/>
      <c r="I14" s="6"/>
      <c r="J14" s="2">
        <f t="shared" si="0"/>
        <v>32</v>
      </c>
      <c r="K14" s="2">
        <f t="shared" si="1"/>
        <v>10</v>
      </c>
      <c r="L14" s="3">
        <f t="shared" si="2"/>
        <v>713181.96987777064</v>
      </c>
      <c r="M14" s="3">
        <f t="shared" si="3"/>
        <v>77566.41079892579</v>
      </c>
      <c r="N14" s="3">
        <f t="shared" si="4"/>
        <v>34160.247315846922</v>
      </c>
      <c r="O14" s="3">
        <f t="shared" si="5"/>
        <v>34160.247315846922</v>
      </c>
      <c r="P14" s="3">
        <f t="shared" si="6"/>
        <v>68320.494631693844</v>
      </c>
      <c r="Q14" s="4">
        <f t="shared" si="7"/>
        <v>8.1000000000000003E-2</v>
      </c>
      <c r="R14" s="3">
        <f t="shared" si="8"/>
        <v>844804.16413473105</v>
      </c>
      <c r="S14" s="2">
        <f t="shared" si="9"/>
        <v>33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5" spans="1:52" ht="16.95" customHeight="1" x14ac:dyDescent="0.3">
      <c r="A15" s="6"/>
      <c r="B15" s="23"/>
      <c r="C15" s="6"/>
      <c r="D15" s="20"/>
      <c r="E15" s="6"/>
      <c r="F15" s="21"/>
      <c r="G15" s="22"/>
      <c r="H15" s="6"/>
      <c r="I15" s="6"/>
      <c r="J15" s="2">
        <f t="shared" si="0"/>
        <v>33</v>
      </c>
      <c r="K15" s="2">
        <f t="shared" si="1"/>
        <v>11</v>
      </c>
      <c r="L15" s="3">
        <f t="shared" si="2"/>
        <v>844804.16413473105</v>
      </c>
      <c r="M15" s="3">
        <f t="shared" si="3"/>
        <v>81444.73133887208</v>
      </c>
      <c r="N15" s="3">
        <f t="shared" si="4"/>
        <v>35868.259681639269</v>
      </c>
      <c r="O15" s="3">
        <f t="shared" si="5"/>
        <v>35868.259681639269</v>
      </c>
      <c r="P15" s="3">
        <f t="shared" si="6"/>
        <v>71736.519363278538</v>
      </c>
      <c r="Q15" s="4">
        <f t="shared" si="7"/>
        <v>8.1000000000000003E-2</v>
      </c>
      <c r="R15" s="3">
        <f t="shared" si="8"/>
        <v>990780.47886134835</v>
      </c>
      <c r="S15" s="2">
        <f t="shared" si="9"/>
        <v>34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1:52" ht="16.95" customHeight="1" x14ac:dyDescent="0.3">
      <c r="A16" s="6"/>
      <c r="B16" s="23"/>
      <c r="C16" s="6"/>
      <c r="D16" s="20"/>
      <c r="E16" s="6"/>
      <c r="F16" s="21"/>
      <c r="G16" s="22"/>
      <c r="H16" s="6"/>
      <c r="I16" s="6"/>
      <c r="J16" s="2">
        <f t="shared" si="0"/>
        <v>34</v>
      </c>
      <c r="K16" s="2">
        <f t="shared" si="1"/>
        <v>12</v>
      </c>
      <c r="L16" s="3">
        <f t="shared" si="2"/>
        <v>990780.47886134835</v>
      </c>
      <c r="M16" s="3">
        <f t="shared" si="3"/>
        <v>85516.967905815691</v>
      </c>
      <c r="N16" s="3">
        <f t="shared" si="4"/>
        <v>37661.672665721228</v>
      </c>
      <c r="O16" s="3">
        <f t="shared" si="5"/>
        <v>37661.672665721228</v>
      </c>
      <c r="P16" s="3">
        <f t="shared" si="6"/>
        <v>75323.345331442455</v>
      </c>
      <c r="Q16" s="4">
        <f t="shared" si="7"/>
        <v>8.1000000000000003E-2</v>
      </c>
      <c r="R16" s="3">
        <f t="shared" si="8"/>
        <v>1152458.2339524068</v>
      </c>
      <c r="S16" s="2">
        <f t="shared" si="9"/>
        <v>35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spans="1:52" ht="16.9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2">
        <f t="shared" si="0"/>
        <v>35</v>
      </c>
      <c r="K17" s="2">
        <f t="shared" si="1"/>
        <v>13</v>
      </c>
      <c r="L17" s="3">
        <f t="shared" si="2"/>
        <v>1152458.2339524068</v>
      </c>
      <c r="M17" s="3">
        <f t="shared" si="3"/>
        <v>89792.816301106475</v>
      </c>
      <c r="N17" s="3">
        <f t="shared" si="4"/>
        <v>39544.756299007298</v>
      </c>
      <c r="O17" s="3">
        <f t="shared" si="5"/>
        <v>39544.756299007298</v>
      </c>
      <c r="P17" s="3">
        <f t="shared" si="6"/>
        <v>79089.512598014597</v>
      </c>
      <c r="Q17" s="4">
        <f t="shared" si="7"/>
        <v>8.1000000000000003E-2</v>
      </c>
      <c r="R17" s="3">
        <f t="shared" si="8"/>
        <v>1331303.1140210056</v>
      </c>
      <c r="S17" s="2">
        <f t="shared" si="9"/>
        <v>36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1:52" ht="16.9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2">
        <f t="shared" si="0"/>
        <v>36</v>
      </c>
      <c r="K18" s="2">
        <f t="shared" si="1"/>
        <v>14</v>
      </c>
      <c r="L18" s="3">
        <f t="shared" si="2"/>
        <v>1331303.1140210056</v>
      </c>
      <c r="M18" s="3">
        <f t="shared" si="3"/>
        <v>94282.457116161808</v>
      </c>
      <c r="N18" s="3">
        <f t="shared" si="4"/>
        <v>41521.994113957662</v>
      </c>
      <c r="O18" s="3">
        <f t="shared" si="5"/>
        <v>41521.994113957662</v>
      </c>
      <c r="P18" s="3">
        <f t="shared" si="6"/>
        <v>83043.988227915324</v>
      </c>
      <c r="Q18" s="4">
        <f t="shared" si="7"/>
        <v>8.1000000000000003E-2</v>
      </c>
      <c r="R18" s="3">
        <f t="shared" si="8"/>
        <v>1528909.2175310834</v>
      </c>
      <c r="S18" s="2">
        <f t="shared" si="9"/>
        <v>37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spans="1:52" ht="16.9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2">
        <f t="shared" ref="J19:J25" si="10">IF(S18&lt;=$G$5,J18+1,"")</f>
        <v>37</v>
      </c>
      <c r="K19" s="2">
        <f t="shared" ref="K19:K25" si="11">IF(J19="","",K18+1)</f>
        <v>15</v>
      </c>
      <c r="L19" s="3">
        <f t="shared" si="2"/>
        <v>1528909.2175310834</v>
      </c>
      <c r="M19" s="3">
        <f t="shared" si="3"/>
        <v>98996.579971969899</v>
      </c>
      <c r="N19" s="3">
        <f t="shared" si="4"/>
        <v>43598.093819655543</v>
      </c>
      <c r="O19" s="3">
        <f t="shared" si="5"/>
        <v>43598.093819655543</v>
      </c>
      <c r="P19" s="3">
        <f t="shared" si="6"/>
        <v>87196.187639311087</v>
      </c>
      <c r="Q19" s="4">
        <f t="shared" ref="Q19:Q25" si="12">IF(J19="","",$G$8)</f>
        <v>8.1000000000000003E-2</v>
      </c>
      <c r="R19" s="3">
        <f t="shared" si="8"/>
        <v>1747009.9429891964</v>
      </c>
      <c r="S19" s="2">
        <f t="shared" si="9"/>
        <v>38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</row>
    <row r="20" spans="1:52" ht="16.9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2">
        <f t="shared" si="10"/>
        <v>38</v>
      </c>
      <c r="K20" s="2">
        <f t="shared" si="11"/>
        <v>16</v>
      </c>
      <c r="L20" s="3">
        <f t="shared" si="2"/>
        <v>1747009.9429891964</v>
      </c>
      <c r="M20" s="3">
        <f t="shared" si="3"/>
        <v>103946.4089705684</v>
      </c>
      <c r="N20" s="3">
        <f t="shared" si="4"/>
        <v>45777.998510638325</v>
      </c>
      <c r="O20" s="3">
        <f t="shared" si="5"/>
        <v>45777.998510638325</v>
      </c>
      <c r="P20" s="3">
        <f t="shared" si="6"/>
        <v>91555.997021276649</v>
      </c>
      <c r="Q20" s="4">
        <f t="shared" si="12"/>
        <v>8.1000000000000003E-2</v>
      </c>
      <c r="R20" s="3">
        <f t="shared" si="8"/>
        <v>1987489.7811513215</v>
      </c>
      <c r="S20" s="2">
        <f t="shared" si="9"/>
        <v>39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</row>
    <row r="21" spans="1:52" ht="16.9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2">
        <f t="shared" si="10"/>
        <v>39</v>
      </c>
      <c r="K21" s="2">
        <f t="shared" si="11"/>
        <v>17</v>
      </c>
      <c r="L21" s="3">
        <f t="shared" si="2"/>
        <v>1987489.7811513215</v>
      </c>
      <c r="M21" s="3">
        <f t="shared" si="3"/>
        <v>109143.72941909682</v>
      </c>
      <c r="N21" s="3">
        <f t="shared" si="4"/>
        <v>48066.898436170246</v>
      </c>
      <c r="O21" s="3">
        <f t="shared" si="5"/>
        <v>48066.898436170246</v>
      </c>
      <c r="P21" s="3">
        <f t="shared" si="6"/>
        <v>96133.796872340492</v>
      </c>
      <c r="Q21" s="4">
        <f t="shared" si="12"/>
        <v>8.1000000000000003E-2</v>
      </c>
      <c r="R21" s="3">
        <f t="shared" si="8"/>
        <v>2252397.0878435783</v>
      </c>
      <c r="S21" s="2">
        <f t="shared" si="9"/>
        <v>40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spans="1:52" ht="16.9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2">
        <f t="shared" si="10"/>
        <v>40</v>
      </c>
      <c r="K22" s="2">
        <f t="shared" si="11"/>
        <v>18</v>
      </c>
      <c r="L22" s="3">
        <f t="shared" si="2"/>
        <v>2252397.0878435783</v>
      </c>
      <c r="M22" s="3">
        <f t="shared" si="3"/>
        <v>114600.91589005166</v>
      </c>
      <c r="N22" s="3">
        <f t="shared" si="4"/>
        <v>50470.243357978754</v>
      </c>
      <c r="O22" s="3">
        <f t="shared" si="5"/>
        <v>50470.243357978754</v>
      </c>
      <c r="P22" s="3">
        <f t="shared" si="6"/>
        <v>100940.48671595751</v>
      </c>
      <c r="Q22" s="4">
        <f t="shared" si="12"/>
        <v>8.1000000000000003E-2</v>
      </c>
      <c r="R22" s="3">
        <f t="shared" si="8"/>
        <v>2543957.9180988581</v>
      </c>
      <c r="S22" s="2">
        <f t="shared" si="9"/>
        <v>41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ht="16.9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2">
        <f t="shared" si="10"/>
        <v>41</v>
      </c>
      <c r="K23" s="2">
        <f t="shared" si="11"/>
        <v>19</v>
      </c>
      <c r="L23" s="3">
        <f t="shared" si="2"/>
        <v>2543957.9180988581</v>
      </c>
      <c r="M23" s="3">
        <f t="shared" si="3"/>
        <v>120330.96168455425</v>
      </c>
      <c r="N23" s="3">
        <f t="shared" si="4"/>
        <v>52993.755525877699</v>
      </c>
      <c r="O23" s="3">
        <f t="shared" si="5"/>
        <v>52993.755525877699</v>
      </c>
      <c r="P23" s="3">
        <f t="shared" si="6"/>
        <v>105987.5110517554</v>
      </c>
      <c r="Q23" s="4">
        <f t="shared" si="12"/>
        <v>8.1000000000000003E-2</v>
      </c>
      <c r="R23" s="3">
        <f t="shared" si="8"/>
        <v>2864591.0089118131</v>
      </c>
      <c r="S23" s="2">
        <f t="shared" si="9"/>
        <v>42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</row>
    <row r="24" spans="1:52" ht="16.9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2">
        <f t="shared" si="10"/>
        <v>42</v>
      </c>
      <c r="K24" s="2">
        <f t="shared" si="11"/>
        <v>20</v>
      </c>
      <c r="L24" s="3">
        <f t="shared" si="2"/>
        <v>2864591.0089118131</v>
      </c>
      <c r="M24" s="3">
        <f t="shared" si="3"/>
        <v>126347.50976878197</v>
      </c>
      <c r="N24" s="3">
        <f t="shared" si="4"/>
        <v>55643.443302171581</v>
      </c>
      <c r="O24" s="3">
        <f t="shared" si="5"/>
        <v>55643.443302171581</v>
      </c>
      <c r="P24" s="3">
        <f t="shared" si="6"/>
        <v>111286.88660434316</v>
      </c>
      <c r="Q24" s="4">
        <f t="shared" si="12"/>
        <v>8.1000000000000003E-2</v>
      </c>
      <c r="R24" s="3">
        <f t="shared" si="8"/>
        <v>3216924.0050529647</v>
      </c>
      <c r="S24" s="2">
        <f t="shared" si="9"/>
        <v>43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</row>
    <row r="25" spans="1:52" ht="16.9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2">
        <f t="shared" si="10"/>
        <v>43</v>
      </c>
      <c r="K25" s="2">
        <f t="shared" si="11"/>
        <v>21</v>
      </c>
      <c r="L25" s="3">
        <f t="shared" si="2"/>
        <v>3216924.0050529647</v>
      </c>
      <c r="M25" s="3">
        <f t="shared" si="3"/>
        <v>132664.88525722106</v>
      </c>
      <c r="N25" s="3">
        <f t="shared" si="4"/>
        <v>58425.615467280164</v>
      </c>
      <c r="O25" s="3">
        <f t="shared" si="5"/>
        <v>58425.615467280164</v>
      </c>
      <c r="P25" s="3">
        <f t="shared" si="6"/>
        <v>116851.23093456033</v>
      </c>
      <c r="Q25" s="4">
        <f t="shared" si="12"/>
        <v>8.1000000000000003E-2</v>
      </c>
      <c r="R25" s="3">
        <f t="shared" si="8"/>
        <v>3603811.0301025142</v>
      </c>
      <c r="S25" s="2">
        <f t="shared" si="9"/>
        <v>44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</row>
    <row r="26" spans="1:52" ht="16.9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2">
        <f t="shared" ref="J26:J43" si="13">IF(S25&lt;=$G$5,J25+1,"")</f>
        <v>44</v>
      </c>
      <c r="K26" s="2">
        <f t="shared" ref="K26:K43" si="14">IF(J26="","",K25+1)</f>
        <v>22</v>
      </c>
      <c r="L26" s="3">
        <f t="shared" ref="L26:L43" si="15">IF(K26="","",R25)</f>
        <v>3603811.0301025142</v>
      </c>
      <c r="M26" s="3">
        <f t="shared" ref="M26:M43" si="16">IF(J26="","",(1+$G$7)*M25)</f>
        <v>139298.12952008212</v>
      </c>
      <c r="N26" s="3">
        <f t="shared" ref="N26:N43" si="17">IF(J26="","",12*($G$9*M26))</f>
        <v>61346.896240644171</v>
      </c>
      <c r="O26" s="3">
        <f t="shared" ref="O26:O43" si="18">IF(J26="","",12*($G$10*M26))</f>
        <v>61346.896240644171</v>
      </c>
      <c r="P26" s="3">
        <f t="shared" ref="P26:P43" si="19">IF(J26="","",N26+O26)</f>
        <v>122693.79248128834</v>
      </c>
      <c r="Q26" s="4">
        <f t="shared" ref="Q26:Q43" si="20">IF(J26="","",$G$8)</f>
        <v>8.1000000000000003E-2</v>
      </c>
      <c r="R26" s="3">
        <f t="shared" ref="R26:R43" si="21">IF(J26="","",(L26+P26)*(1+Q26))</f>
        <v>4028351.7132130903</v>
      </c>
      <c r="S26" s="2">
        <f t="shared" ref="S26:S43" si="22">IF(J26="","",J26+1)</f>
        <v>45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</row>
    <row r="27" spans="1:52" ht="16.9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2">
        <f t="shared" si="13"/>
        <v>45</v>
      </c>
      <c r="K27" s="2">
        <f t="shared" si="14"/>
        <v>23</v>
      </c>
      <c r="L27" s="3">
        <f t="shared" si="15"/>
        <v>4028351.7132130903</v>
      </c>
      <c r="M27" s="3">
        <f t="shared" si="16"/>
        <v>146263.03599608623</v>
      </c>
      <c r="N27" s="3">
        <f t="shared" si="17"/>
        <v>64414.241052676378</v>
      </c>
      <c r="O27" s="3">
        <f t="shared" si="18"/>
        <v>64414.241052676378</v>
      </c>
      <c r="P27" s="3">
        <f t="shared" si="19"/>
        <v>128828.48210535276</v>
      </c>
      <c r="Q27" s="4">
        <f t="shared" si="20"/>
        <v>8.1000000000000003E-2</v>
      </c>
      <c r="R27" s="3">
        <f t="shared" si="21"/>
        <v>4493911.7911392367</v>
      </c>
      <c r="S27" s="2">
        <f t="shared" si="22"/>
        <v>46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</row>
    <row r="28" spans="1:52" ht="16.9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2">
        <f t="shared" si="13"/>
        <v>46</v>
      </c>
      <c r="K28" s="2">
        <f t="shared" si="14"/>
        <v>24</v>
      </c>
      <c r="L28" s="3">
        <f t="shared" si="15"/>
        <v>4493911.7911392367</v>
      </c>
      <c r="M28" s="3">
        <f t="shared" si="16"/>
        <v>153576.18779589055</v>
      </c>
      <c r="N28" s="3">
        <f t="shared" si="17"/>
        <v>67634.953105310211</v>
      </c>
      <c r="O28" s="3">
        <f t="shared" si="18"/>
        <v>67634.953105310211</v>
      </c>
      <c r="P28" s="3">
        <f t="shared" si="19"/>
        <v>135269.90621062042</v>
      </c>
      <c r="Q28" s="4">
        <f t="shared" si="20"/>
        <v>8.1000000000000003E-2</v>
      </c>
      <c r="R28" s="3">
        <f t="shared" si="21"/>
        <v>5004145.414835196</v>
      </c>
      <c r="S28" s="2">
        <f t="shared" si="22"/>
        <v>47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  <row r="29" spans="1:52" ht="16.9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2">
        <f t="shared" si="13"/>
        <v>47</v>
      </c>
      <c r="K29" s="2">
        <f t="shared" si="14"/>
        <v>25</v>
      </c>
      <c r="L29" s="3">
        <f t="shared" si="15"/>
        <v>5004145.414835196</v>
      </c>
      <c r="M29" s="3">
        <f t="shared" si="16"/>
        <v>161254.99718568509</v>
      </c>
      <c r="N29" s="3">
        <f t="shared" si="17"/>
        <v>71016.70076057571</v>
      </c>
      <c r="O29" s="3">
        <f t="shared" si="18"/>
        <v>71016.70076057571</v>
      </c>
      <c r="P29" s="3">
        <f t="shared" si="19"/>
        <v>142033.40152115142</v>
      </c>
      <c r="Q29" s="4">
        <f t="shared" si="20"/>
        <v>8.1000000000000003E-2</v>
      </c>
      <c r="R29" s="3">
        <f t="shared" si="21"/>
        <v>5563019.3004812114</v>
      </c>
      <c r="S29" s="2">
        <f t="shared" si="22"/>
        <v>48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spans="1:52" ht="16.9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2">
        <f t="shared" si="13"/>
        <v>48</v>
      </c>
      <c r="K30" s="2">
        <f t="shared" si="14"/>
        <v>26</v>
      </c>
      <c r="L30" s="3">
        <f t="shared" si="15"/>
        <v>5563019.3004812114</v>
      </c>
      <c r="M30" s="3">
        <f t="shared" si="16"/>
        <v>169317.74704496935</v>
      </c>
      <c r="N30" s="3">
        <f t="shared" si="17"/>
        <v>74567.535798604513</v>
      </c>
      <c r="O30" s="3">
        <f t="shared" si="18"/>
        <v>74567.535798604513</v>
      </c>
      <c r="P30" s="3">
        <f t="shared" si="19"/>
        <v>149135.07159720903</v>
      </c>
      <c r="Q30" s="4">
        <f t="shared" si="20"/>
        <v>8.1000000000000003E-2</v>
      </c>
      <c r="R30" s="3">
        <f t="shared" si="21"/>
        <v>6174838.876216772</v>
      </c>
      <c r="S30" s="2">
        <f t="shared" si="22"/>
        <v>49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ht="16.9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2">
        <f t="shared" si="13"/>
        <v>49</v>
      </c>
      <c r="K31" s="2">
        <f t="shared" si="14"/>
        <v>27</v>
      </c>
      <c r="L31" s="3">
        <f t="shared" si="15"/>
        <v>6174838.876216772</v>
      </c>
      <c r="M31" s="3">
        <f t="shared" si="16"/>
        <v>177783.63439721783</v>
      </c>
      <c r="N31" s="3">
        <f t="shared" si="17"/>
        <v>78295.912588534731</v>
      </c>
      <c r="O31" s="3">
        <f t="shared" si="18"/>
        <v>78295.912588534731</v>
      </c>
      <c r="P31" s="3">
        <f t="shared" si="19"/>
        <v>156591.82517706946</v>
      </c>
      <c r="Q31" s="4">
        <f t="shared" si="20"/>
        <v>8.1000000000000003E-2</v>
      </c>
      <c r="R31" s="3">
        <f t="shared" si="21"/>
        <v>6844276.5882067429</v>
      </c>
      <c r="S31" s="2">
        <f t="shared" si="22"/>
        <v>50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ht="16.9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2">
        <f t="shared" si="13"/>
        <v>50</v>
      </c>
      <c r="K32" s="2">
        <f t="shared" si="14"/>
        <v>28</v>
      </c>
      <c r="L32" s="3">
        <f t="shared" si="15"/>
        <v>6844276.5882067429</v>
      </c>
      <c r="M32" s="3">
        <f t="shared" si="16"/>
        <v>186672.81611707874</v>
      </c>
      <c r="N32" s="3">
        <f t="shared" si="17"/>
        <v>82210.708217961481</v>
      </c>
      <c r="O32" s="3">
        <f t="shared" si="18"/>
        <v>82210.708217961481</v>
      </c>
      <c r="P32" s="3">
        <f t="shared" si="19"/>
        <v>164421.41643592296</v>
      </c>
      <c r="Q32" s="4">
        <f t="shared" si="20"/>
        <v>8.1000000000000003E-2</v>
      </c>
      <c r="R32" s="3">
        <f t="shared" si="21"/>
        <v>7576402.543018721</v>
      </c>
      <c r="S32" s="2">
        <f t="shared" si="22"/>
        <v>51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ht="16.9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2">
        <f t="shared" si="13"/>
        <v>51</v>
      </c>
      <c r="K33" s="2">
        <f t="shared" si="14"/>
        <v>29</v>
      </c>
      <c r="L33" s="3">
        <f t="shared" si="15"/>
        <v>7576402.543018721</v>
      </c>
      <c r="M33" s="3">
        <f t="shared" si="16"/>
        <v>196006.45692293267</v>
      </c>
      <c r="N33" s="3">
        <f t="shared" si="17"/>
        <v>86321.243628859549</v>
      </c>
      <c r="O33" s="3">
        <f t="shared" si="18"/>
        <v>86321.243628859549</v>
      </c>
      <c r="P33" s="3">
        <f t="shared" si="19"/>
        <v>172642.4872577191</v>
      </c>
      <c r="Q33" s="4">
        <f t="shared" si="20"/>
        <v>8.1000000000000003E-2</v>
      </c>
      <c r="R33" s="3">
        <f t="shared" si="21"/>
        <v>8376717.6777288318</v>
      </c>
      <c r="S33" s="2">
        <f t="shared" si="22"/>
        <v>52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1:52" ht="16.9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2">
        <f t="shared" si="13"/>
        <v>52</v>
      </c>
      <c r="K34" s="2">
        <f t="shared" si="14"/>
        <v>30</v>
      </c>
      <c r="L34" s="3">
        <f t="shared" si="15"/>
        <v>8376717.6777288318</v>
      </c>
      <c r="M34" s="3">
        <f t="shared" si="16"/>
        <v>205806.77976907932</v>
      </c>
      <c r="N34" s="3">
        <f t="shared" si="17"/>
        <v>90637.30581030254</v>
      </c>
      <c r="O34" s="3">
        <f t="shared" si="18"/>
        <v>90637.30581030254</v>
      </c>
      <c r="P34" s="3">
        <f t="shared" si="19"/>
        <v>181274.61162060508</v>
      </c>
      <c r="Q34" s="4">
        <f t="shared" si="20"/>
        <v>8.1000000000000003E-2</v>
      </c>
      <c r="R34" s="3">
        <f t="shared" si="21"/>
        <v>9251189.6647867411</v>
      </c>
      <c r="S34" s="2">
        <f t="shared" si="22"/>
        <v>53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spans="1:52" ht="16.9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2">
        <f t="shared" si="13"/>
        <v>53</v>
      </c>
      <c r="K35" s="2">
        <f t="shared" si="14"/>
        <v>31</v>
      </c>
      <c r="L35" s="3">
        <f t="shared" si="15"/>
        <v>9251189.6647867411</v>
      </c>
      <c r="M35" s="3">
        <f t="shared" si="16"/>
        <v>216097.11875753329</v>
      </c>
      <c r="N35" s="3">
        <f t="shared" si="17"/>
        <v>95169.171100817664</v>
      </c>
      <c r="O35" s="3">
        <f t="shared" si="18"/>
        <v>95169.171100817664</v>
      </c>
      <c r="P35" s="3">
        <f t="shared" si="19"/>
        <v>190338.34220163533</v>
      </c>
      <c r="Q35" s="4">
        <f t="shared" si="20"/>
        <v>8.1000000000000003E-2</v>
      </c>
      <c r="R35" s="3">
        <f t="shared" si="21"/>
        <v>10206291.775554435</v>
      </c>
      <c r="S35" s="2">
        <f t="shared" si="22"/>
        <v>54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</row>
    <row r="36" spans="1:52" ht="16.9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2">
        <f t="shared" si="13"/>
        <v>54</v>
      </c>
      <c r="K36" s="2">
        <f t="shared" si="14"/>
        <v>32</v>
      </c>
      <c r="L36" s="3">
        <f t="shared" si="15"/>
        <v>10206291.775554435</v>
      </c>
      <c r="M36" s="3">
        <f t="shared" si="16"/>
        <v>226901.97469540997</v>
      </c>
      <c r="N36" s="3">
        <f t="shared" si="17"/>
        <v>99927.62965585856</v>
      </c>
      <c r="O36" s="3">
        <f t="shared" si="18"/>
        <v>99927.62965585856</v>
      </c>
      <c r="P36" s="3">
        <f t="shared" si="19"/>
        <v>199855.25931171712</v>
      </c>
      <c r="Q36" s="4">
        <f t="shared" si="20"/>
        <v>8.1000000000000003E-2</v>
      </c>
      <c r="R36" s="3">
        <f t="shared" si="21"/>
        <v>11249044.944690309</v>
      </c>
      <c r="S36" s="2">
        <f t="shared" si="22"/>
        <v>55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spans="1:52" ht="16.9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2">
        <f t="shared" si="13"/>
        <v>55</v>
      </c>
      <c r="K37" s="2">
        <f t="shared" si="14"/>
        <v>33</v>
      </c>
      <c r="L37" s="3">
        <f t="shared" si="15"/>
        <v>11249044.944690309</v>
      </c>
      <c r="M37" s="3">
        <f t="shared" si="16"/>
        <v>238247.07343018046</v>
      </c>
      <c r="N37" s="3">
        <f t="shared" si="17"/>
        <v>104924.01113865149</v>
      </c>
      <c r="O37" s="3">
        <f t="shared" si="18"/>
        <v>104924.01113865149</v>
      </c>
      <c r="P37" s="3">
        <f t="shared" si="19"/>
        <v>209848.02227730298</v>
      </c>
      <c r="Q37" s="4">
        <f t="shared" si="20"/>
        <v>8.1000000000000003E-2</v>
      </c>
      <c r="R37" s="3">
        <f t="shared" si="21"/>
        <v>12387063.297291989</v>
      </c>
      <c r="S37" s="2">
        <f t="shared" si="22"/>
        <v>56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</row>
    <row r="38" spans="1:52" ht="16.9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2">
        <f t="shared" si="13"/>
        <v>56</v>
      </c>
      <c r="K38" s="2">
        <f t="shared" si="14"/>
        <v>34</v>
      </c>
      <c r="L38" s="3">
        <f t="shared" si="15"/>
        <v>12387063.297291989</v>
      </c>
      <c r="M38" s="3">
        <f t="shared" si="16"/>
        <v>250159.42710168951</v>
      </c>
      <c r="N38" s="3">
        <f t="shared" si="17"/>
        <v>110170.21169558406</v>
      </c>
      <c r="O38" s="3">
        <f t="shared" si="18"/>
        <v>110170.21169558406</v>
      </c>
      <c r="P38" s="3">
        <f t="shared" si="19"/>
        <v>220340.42339116812</v>
      </c>
      <c r="Q38" s="4">
        <f t="shared" si="20"/>
        <v>8.1000000000000003E-2</v>
      </c>
      <c r="R38" s="3">
        <f t="shared" si="21"/>
        <v>13628603.422058493</v>
      </c>
      <c r="S38" s="2">
        <f t="shared" si="22"/>
        <v>57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</row>
    <row r="39" spans="1:52" ht="16.9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2">
        <f t="shared" si="13"/>
        <v>57</v>
      </c>
      <c r="K39" s="2">
        <f t="shared" si="14"/>
        <v>35</v>
      </c>
      <c r="L39" s="3">
        <f t="shared" si="15"/>
        <v>13628603.422058493</v>
      </c>
      <c r="M39" s="3">
        <f t="shared" si="16"/>
        <v>262667.39845677401</v>
      </c>
      <c r="N39" s="3">
        <f t="shared" si="17"/>
        <v>115678.72228036329</v>
      </c>
      <c r="O39" s="3">
        <f t="shared" si="18"/>
        <v>115678.72228036329</v>
      </c>
      <c r="P39" s="3">
        <f t="shared" si="19"/>
        <v>231357.44456072658</v>
      </c>
      <c r="Q39" s="4">
        <f t="shared" si="20"/>
        <v>8.1000000000000003E-2</v>
      </c>
      <c r="R39" s="3">
        <f t="shared" si="21"/>
        <v>14982617.696815377</v>
      </c>
      <c r="S39" s="2">
        <f t="shared" si="22"/>
        <v>58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spans="1:52" ht="16.9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2" t="str">
        <f t="shared" si="13"/>
        <v/>
      </c>
      <c r="K40" s="2" t="str">
        <f t="shared" si="14"/>
        <v/>
      </c>
      <c r="L40" s="3" t="str">
        <f t="shared" si="15"/>
        <v/>
      </c>
      <c r="M40" s="3" t="str">
        <f t="shared" si="16"/>
        <v/>
      </c>
      <c r="N40" s="3" t="str">
        <f t="shared" si="17"/>
        <v/>
      </c>
      <c r="O40" s="3" t="str">
        <f t="shared" si="18"/>
        <v/>
      </c>
      <c r="P40" s="3" t="str">
        <f t="shared" si="19"/>
        <v/>
      </c>
      <c r="Q40" s="4" t="str">
        <f t="shared" si="20"/>
        <v/>
      </c>
      <c r="R40" s="3" t="str">
        <f t="shared" si="21"/>
        <v/>
      </c>
      <c r="S40" s="2" t="str">
        <f t="shared" si="22"/>
        <v/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spans="1:52" ht="16.9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2" t="str">
        <f t="shared" si="13"/>
        <v/>
      </c>
      <c r="K41" s="2" t="str">
        <f t="shared" si="14"/>
        <v/>
      </c>
      <c r="L41" s="3" t="str">
        <f t="shared" si="15"/>
        <v/>
      </c>
      <c r="M41" s="3" t="str">
        <f t="shared" si="16"/>
        <v/>
      </c>
      <c r="N41" s="3" t="str">
        <f t="shared" si="17"/>
        <v/>
      </c>
      <c r="O41" s="3" t="str">
        <f t="shared" si="18"/>
        <v/>
      </c>
      <c r="P41" s="3" t="str">
        <f t="shared" si="19"/>
        <v/>
      </c>
      <c r="Q41" s="4" t="str">
        <f t="shared" si="20"/>
        <v/>
      </c>
      <c r="R41" s="3" t="str">
        <f t="shared" si="21"/>
        <v/>
      </c>
      <c r="S41" s="2" t="str">
        <f t="shared" si="22"/>
        <v/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ht="16.9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2" t="str">
        <f t="shared" si="13"/>
        <v/>
      </c>
      <c r="K42" s="2" t="str">
        <f t="shared" si="14"/>
        <v/>
      </c>
      <c r="L42" s="3" t="str">
        <f t="shared" si="15"/>
        <v/>
      </c>
      <c r="M42" s="3" t="str">
        <f t="shared" si="16"/>
        <v/>
      </c>
      <c r="N42" s="3" t="str">
        <f t="shared" si="17"/>
        <v/>
      </c>
      <c r="O42" s="3" t="str">
        <f t="shared" si="18"/>
        <v/>
      </c>
      <c r="P42" s="3" t="str">
        <f t="shared" si="19"/>
        <v/>
      </c>
      <c r="Q42" s="4" t="str">
        <f t="shared" si="20"/>
        <v/>
      </c>
      <c r="R42" s="3" t="str">
        <f t="shared" si="21"/>
        <v/>
      </c>
      <c r="S42" s="2" t="str">
        <f t="shared" si="22"/>
        <v/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ht="16.9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2" t="str">
        <f t="shared" si="13"/>
        <v/>
      </c>
      <c r="K43" s="2" t="str">
        <f t="shared" si="14"/>
        <v/>
      </c>
      <c r="L43" s="3" t="str">
        <f t="shared" si="15"/>
        <v/>
      </c>
      <c r="M43" s="3" t="str">
        <f t="shared" si="16"/>
        <v/>
      </c>
      <c r="N43" s="3" t="str">
        <f t="shared" si="17"/>
        <v/>
      </c>
      <c r="O43" s="3" t="str">
        <f t="shared" si="18"/>
        <v/>
      </c>
      <c r="P43" s="3" t="str">
        <f t="shared" si="19"/>
        <v/>
      </c>
      <c r="Q43" s="4" t="str">
        <f t="shared" si="20"/>
        <v/>
      </c>
      <c r="R43" s="3" t="str">
        <f t="shared" si="21"/>
        <v/>
      </c>
      <c r="S43" s="2" t="str">
        <f t="shared" si="22"/>
        <v/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spans="1:52" ht="16.9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2" t="str">
        <f t="shared" ref="J44:J51" si="23">IF(S43&lt;=$G$5,J43+1,"")</f>
        <v/>
      </c>
      <c r="K44" s="2" t="str">
        <f t="shared" ref="K44:K51" si="24">IF(J44="","",K43+1)</f>
        <v/>
      </c>
      <c r="L44" s="3" t="str">
        <f t="shared" ref="L44:L51" si="25">IF(K44="","",R43)</f>
        <v/>
      </c>
      <c r="M44" s="3" t="str">
        <f t="shared" ref="M44:M51" si="26">IF(J44="","",(1+$G$7)*M43)</f>
        <v/>
      </c>
      <c r="N44" s="3" t="str">
        <f t="shared" ref="N44:N51" si="27">IF(J44="","",12*($G$9*M44))</f>
        <v/>
      </c>
      <c r="O44" s="3" t="str">
        <f t="shared" ref="O44:O51" si="28">IF(J44="","",12*($G$10*M44))</f>
        <v/>
      </c>
      <c r="P44" s="3" t="str">
        <f t="shared" ref="P44:P51" si="29">IF(J44="","",N44+O44)</f>
        <v/>
      </c>
      <c r="Q44" s="4" t="str">
        <f t="shared" ref="Q44:Q51" si="30">IF(J44="","",$G$8)</f>
        <v/>
      </c>
      <c r="R44" s="3" t="str">
        <f t="shared" ref="R44:R51" si="31">IF(J44="","",(L44+P44)*(1+Q44))</f>
        <v/>
      </c>
      <c r="S44" s="2" t="str">
        <f t="shared" ref="S44:S51" si="32">IF(J44="","",J44+1)</f>
        <v/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1:52" ht="16.9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2" t="str">
        <f t="shared" si="23"/>
        <v/>
      </c>
      <c r="K45" s="2" t="str">
        <f t="shared" si="24"/>
        <v/>
      </c>
      <c r="L45" s="3" t="str">
        <f t="shared" si="25"/>
        <v/>
      </c>
      <c r="M45" s="3" t="str">
        <f t="shared" si="26"/>
        <v/>
      </c>
      <c r="N45" s="3" t="str">
        <f t="shared" si="27"/>
        <v/>
      </c>
      <c r="O45" s="3" t="str">
        <f t="shared" si="28"/>
        <v/>
      </c>
      <c r="P45" s="3" t="str">
        <f t="shared" si="29"/>
        <v/>
      </c>
      <c r="Q45" s="4" t="str">
        <f t="shared" si="30"/>
        <v/>
      </c>
      <c r="R45" s="3" t="str">
        <f t="shared" si="31"/>
        <v/>
      </c>
      <c r="S45" s="2" t="str">
        <f t="shared" si="32"/>
        <v/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1:52" ht="16.9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2" t="str">
        <f t="shared" si="23"/>
        <v/>
      </c>
      <c r="K46" s="2" t="str">
        <f t="shared" si="24"/>
        <v/>
      </c>
      <c r="L46" s="3" t="str">
        <f t="shared" si="25"/>
        <v/>
      </c>
      <c r="M46" s="3" t="str">
        <f t="shared" si="26"/>
        <v/>
      </c>
      <c r="N46" s="3" t="str">
        <f t="shared" si="27"/>
        <v/>
      </c>
      <c r="O46" s="3" t="str">
        <f t="shared" si="28"/>
        <v/>
      </c>
      <c r="P46" s="3" t="str">
        <f t="shared" si="29"/>
        <v/>
      </c>
      <c r="Q46" s="4" t="str">
        <f t="shared" si="30"/>
        <v/>
      </c>
      <c r="R46" s="3" t="str">
        <f t="shared" si="31"/>
        <v/>
      </c>
      <c r="S46" s="2" t="str">
        <f t="shared" si="32"/>
        <v/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2" ht="16.9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2" t="str">
        <f t="shared" si="23"/>
        <v/>
      </c>
      <c r="K47" s="2" t="str">
        <f t="shared" si="24"/>
        <v/>
      </c>
      <c r="L47" s="3" t="str">
        <f t="shared" si="25"/>
        <v/>
      </c>
      <c r="M47" s="3" t="str">
        <f t="shared" si="26"/>
        <v/>
      </c>
      <c r="N47" s="3" t="str">
        <f t="shared" si="27"/>
        <v/>
      </c>
      <c r="O47" s="3" t="str">
        <f t="shared" si="28"/>
        <v/>
      </c>
      <c r="P47" s="3" t="str">
        <f t="shared" si="29"/>
        <v/>
      </c>
      <c r="Q47" s="4" t="str">
        <f t="shared" si="30"/>
        <v/>
      </c>
      <c r="R47" s="3" t="str">
        <f t="shared" si="31"/>
        <v/>
      </c>
      <c r="S47" s="2" t="str">
        <f t="shared" si="32"/>
        <v/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 ht="16.9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2" t="str">
        <f t="shared" si="23"/>
        <v/>
      </c>
      <c r="K48" s="2" t="str">
        <f t="shared" si="24"/>
        <v/>
      </c>
      <c r="L48" s="3" t="str">
        <f t="shared" si="25"/>
        <v/>
      </c>
      <c r="M48" s="3" t="str">
        <f t="shared" si="26"/>
        <v/>
      </c>
      <c r="N48" s="3" t="str">
        <f t="shared" si="27"/>
        <v/>
      </c>
      <c r="O48" s="3" t="str">
        <f t="shared" si="28"/>
        <v/>
      </c>
      <c r="P48" s="3" t="str">
        <f t="shared" si="29"/>
        <v/>
      </c>
      <c r="Q48" s="4" t="str">
        <f t="shared" si="30"/>
        <v/>
      </c>
      <c r="R48" s="3" t="str">
        <f t="shared" si="31"/>
        <v/>
      </c>
      <c r="S48" s="2" t="str">
        <f t="shared" si="32"/>
        <v/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1:52" ht="16.9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2" t="str">
        <f t="shared" si="23"/>
        <v/>
      </c>
      <c r="K49" s="2" t="str">
        <f t="shared" si="24"/>
        <v/>
      </c>
      <c r="L49" s="3" t="str">
        <f t="shared" si="25"/>
        <v/>
      </c>
      <c r="M49" s="3" t="str">
        <f t="shared" si="26"/>
        <v/>
      </c>
      <c r="N49" s="3" t="str">
        <f t="shared" si="27"/>
        <v/>
      </c>
      <c r="O49" s="3" t="str">
        <f t="shared" si="28"/>
        <v/>
      </c>
      <c r="P49" s="3" t="str">
        <f t="shared" si="29"/>
        <v/>
      </c>
      <c r="Q49" s="4" t="str">
        <f t="shared" si="30"/>
        <v/>
      </c>
      <c r="R49" s="3" t="str">
        <f t="shared" si="31"/>
        <v/>
      </c>
      <c r="S49" s="2" t="str">
        <f t="shared" si="32"/>
        <v/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spans="1:52" ht="16.9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2" t="str">
        <f t="shared" si="23"/>
        <v/>
      </c>
      <c r="K50" s="2" t="str">
        <f t="shared" si="24"/>
        <v/>
      </c>
      <c r="L50" s="3" t="str">
        <f t="shared" si="25"/>
        <v/>
      </c>
      <c r="M50" s="3" t="str">
        <f t="shared" si="26"/>
        <v/>
      </c>
      <c r="N50" s="3" t="str">
        <f t="shared" si="27"/>
        <v/>
      </c>
      <c r="O50" s="3" t="str">
        <f t="shared" si="28"/>
        <v/>
      </c>
      <c r="P50" s="3" t="str">
        <f t="shared" si="29"/>
        <v/>
      </c>
      <c r="Q50" s="4" t="str">
        <f t="shared" si="30"/>
        <v/>
      </c>
      <c r="R50" s="3" t="str">
        <f t="shared" si="31"/>
        <v/>
      </c>
      <c r="S50" s="2" t="str">
        <f t="shared" si="32"/>
        <v/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 ht="16.9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2" t="str">
        <f t="shared" si="23"/>
        <v/>
      </c>
      <c r="K51" s="2" t="str">
        <f t="shared" si="24"/>
        <v/>
      </c>
      <c r="L51" s="3" t="str">
        <f t="shared" si="25"/>
        <v/>
      </c>
      <c r="M51" s="3" t="str">
        <f t="shared" si="26"/>
        <v/>
      </c>
      <c r="N51" s="3" t="str">
        <f t="shared" si="27"/>
        <v/>
      </c>
      <c r="O51" s="3" t="str">
        <f t="shared" si="28"/>
        <v/>
      </c>
      <c r="P51" s="3" t="str">
        <f t="shared" si="29"/>
        <v/>
      </c>
      <c r="Q51" s="4" t="str">
        <f t="shared" si="30"/>
        <v/>
      </c>
      <c r="R51" s="3" t="str">
        <f t="shared" si="31"/>
        <v/>
      </c>
      <c r="S51" s="2" t="str">
        <f t="shared" si="32"/>
        <v/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 ht="16.9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1:52" ht="16.9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spans="1:52" ht="16.9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spans="1:52" ht="16.9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spans="1:52" ht="16.9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spans="1:52" ht="16.9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spans="1:52" ht="16.9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spans="1:52" ht="16.9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spans="1:52" ht="16.9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spans="1:52" ht="16.9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spans="1:52" ht="16.9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spans="1:52" ht="16.9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spans="1:52" ht="16.9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spans="1:52" ht="16.9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spans="1:52" ht="16.9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1:52" ht="16.9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spans="1:52" ht="16.9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spans="1:52" ht="16.9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spans="1:52" ht="16.9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spans="1:52" ht="16.9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spans="1:52" ht="16.9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spans="1:52" ht="16.9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spans="1:52" ht="16.9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spans="1:52" ht="16.95" customHeight="1" x14ac:dyDescent="0.3"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spans="1:52" ht="16.95" customHeight="1" x14ac:dyDescent="0.3"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spans="1:52" ht="16.95" customHeight="1" x14ac:dyDescent="0.3"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spans="1:52" ht="16.95" customHeight="1" x14ac:dyDescent="0.3"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spans="1:52" ht="16.95" customHeight="1" x14ac:dyDescent="0.3"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spans="1:52" ht="16.95" customHeight="1" x14ac:dyDescent="0.3"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</sheetData>
  <mergeCells count="17">
    <mergeCell ref="S2:S4"/>
    <mergeCell ref="J1:S1"/>
    <mergeCell ref="N2:N4"/>
    <mergeCell ref="O2:O4"/>
    <mergeCell ref="P2:P4"/>
    <mergeCell ref="Q2:Q4"/>
    <mergeCell ref="R2:R4"/>
    <mergeCell ref="F3:G3"/>
    <mergeCell ref="J2:J4"/>
    <mergeCell ref="K2:K4"/>
    <mergeCell ref="L2:L4"/>
    <mergeCell ref="M2:M4"/>
    <mergeCell ref="D4:D10"/>
    <mergeCell ref="F12:F16"/>
    <mergeCell ref="G12:G16"/>
    <mergeCell ref="D12:D16"/>
    <mergeCell ref="B4:B16"/>
  </mergeCells>
  <hyperlinks>
    <hyperlink ref="H8" r:id="rId1" xr:uid="{00000000-0004-0000-0000-000000000000}"/>
  </hyperlinks>
  <pageMargins left="0.75" right="0.75" top="1" bottom="1" header="0.5" footer="0.5"/>
  <pageSetup paperSize="9" orientation="portrait" horizontalDpi="4294967292" verticalDpi="4294967292"/>
  <ignoredErrors>
    <ignoredError sqref="G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EPF Calculator</vt:lpstr>
    </vt:vector>
  </TitlesOfParts>
  <Company>Stable Investor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Ashish</dc:creator>
  <cp:lastModifiedBy>Administrator</cp:lastModifiedBy>
  <dcterms:created xsi:type="dcterms:W3CDTF">2019-12-08T12:35:19Z</dcterms:created>
  <dcterms:modified xsi:type="dcterms:W3CDTF">2022-05-14T13:38:25Z</dcterms:modified>
</cp:coreProperties>
</file>