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phongvi/googledrive/Data01/briken/Analysis/"/>
    </mc:Choice>
  </mc:AlternateContent>
  <bookViews>
    <workbookView xWindow="1180" yWindow="560" windowWidth="28800" windowHeight="16160" activeTab="2"/>
  </bookViews>
  <sheets>
    <sheet name="Sheet1" sheetId="1" r:id="rId1"/>
    <sheet name="Compare_Theoretical" sheetId="2" r:id="rId2"/>
    <sheet name="Q_beta" sheetId="3" r:id="rId3"/>
  </sheets>
  <definedNames>
    <definedName name="temp" localSheetId="0">Sheet1!$C$89:$K$134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7" i="1" l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46" i="1"/>
  <c r="W59" i="1"/>
  <c r="W60" i="1"/>
  <c r="W61" i="1"/>
  <c r="W62" i="1"/>
  <c r="W58" i="1"/>
  <c r="W55" i="1"/>
  <c r="W54" i="1"/>
  <c r="W50" i="1"/>
  <c r="W51" i="1"/>
  <c r="W49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46" i="1"/>
  <c r="T62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46" i="1"/>
  <c r="R46" i="1"/>
  <c r="S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D46" i="1"/>
  <c r="C46" i="1"/>
  <c r="N22" i="3"/>
  <c r="W50" i="2"/>
  <c r="I65" i="3"/>
  <c r="R21" i="3"/>
  <c r="H65" i="3"/>
  <c r="Q21" i="3"/>
  <c r="G65" i="3"/>
  <c r="P21" i="3"/>
  <c r="F65" i="3"/>
  <c r="E65" i="3"/>
  <c r="D65" i="3"/>
  <c r="I64" i="3"/>
  <c r="R20" i="3"/>
  <c r="H64" i="3"/>
  <c r="Q20" i="3"/>
  <c r="G64" i="3"/>
  <c r="P20" i="3"/>
  <c r="F64" i="3"/>
  <c r="E64" i="3"/>
  <c r="D64" i="3"/>
  <c r="I63" i="3"/>
  <c r="R19" i="3"/>
  <c r="H63" i="3"/>
  <c r="Q19" i="3"/>
  <c r="G63" i="3"/>
  <c r="P19" i="3"/>
  <c r="F63" i="3"/>
  <c r="E63" i="3"/>
  <c r="D63" i="3"/>
  <c r="I62" i="3"/>
  <c r="R18" i="3"/>
  <c r="H62" i="3"/>
  <c r="Q18" i="3"/>
  <c r="G62" i="3"/>
  <c r="P18" i="3"/>
  <c r="F62" i="3"/>
  <c r="E62" i="3"/>
  <c r="D62" i="3"/>
  <c r="D61" i="3"/>
  <c r="J61" i="3"/>
  <c r="I61" i="3"/>
  <c r="R17" i="3"/>
  <c r="H61" i="3"/>
  <c r="Q17" i="3"/>
  <c r="G61" i="3"/>
  <c r="P17" i="3"/>
  <c r="F61" i="3"/>
  <c r="E61" i="3"/>
  <c r="D60" i="3"/>
  <c r="J60" i="3"/>
  <c r="I60" i="3"/>
  <c r="R16" i="3"/>
  <c r="H60" i="3"/>
  <c r="Q16" i="3"/>
  <c r="G60" i="3"/>
  <c r="P16" i="3"/>
  <c r="F60" i="3"/>
  <c r="E60" i="3"/>
  <c r="D59" i="3"/>
  <c r="J59" i="3"/>
  <c r="I59" i="3"/>
  <c r="R15" i="3"/>
  <c r="H59" i="3"/>
  <c r="Q15" i="3"/>
  <c r="G59" i="3"/>
  <c r="P15" i="3"/>
  <c r="F59" i="3"/>
  <c r="E59" i="3"/>
  <c r="D58" i="3"/>
  <c r="J58" i="3"/>
  <c r="I58" i="3"/>
  <c r="R14" i="3"/>
  <c r="H58" i="3"/>
  <c r="Q14" i="3"/>
  <c r="G58" i="3"/>
  <c r="P14" i="3"/>
  <c r="F58" i="3"/>
  <c r="E58" i="3"/>
  <c r="D57" i="3"/>
  <c r="J57" i="3"/>
  <c r="I57" i="3"/>
  <c r="R13" i="3"/>
  <c r="H57" i="3"/>
  <c r="Q13" i="3"/>
  <c r="G57" i="3"/>
  <c r="P13" i="3"/>
  <c r="F57" i="3"/>
  <c r="E57" i="3"/>
  <c r="D56" i="3"/>
  <c r="J56" i="3"/>
  <c r="I56" i="3"/>
  <c r="R12" i="3"/>
  <c r="H56" i="3"/>
  <c r="Q12" i="3"/>
  <c r="G56" i="3"/>
  <c r="P12" i="3"/>
  <c r="F56" i="3"/>
  <c r="E56" i="3"/>
  <c r="D55" i="3"/>
  <c r="J55" i="3"/>
  <c r="I55" i="3"/>
  <c r="R11" i="3"/>
  <c r="H55" i="3"/>
  <c r="Q11" i="3"/>
  <c r="G55" i="3"/>
  <c r="P11" i="3"/>
  <c r="F55" i="3"/>
  <c r="E55" i="3"/>
  <c r="D54" i="3"/>
  <c r="J54" i="3"/>
  <c r="I54" i="3"/>
  <c r="R10" i="3"/>
  <c r="H54" i="3"/>
  <c r="Q10" i="3"/>
  <c r="G54" i="3"/>
  <c r="P10" i="3"/>
  <c r="F54" i="3"/>
  <c r="E54" i="3"/>
  <c r="D53" i="3"/>
  <c r="J53" i="3"/>
  <c r="I53" i="3"/>
  <c r="R9" i="3"/>
  <c r="H53" i="3"/>
  <c r="Q9" i="3"/>
  <c r="G53" i="3"/>
  <c r="P9" i="3"/>
  <c r="F53" i="3"/>
  <c r="E53" i="3"/>
  <c r="I52" i="3"/>
  <c r="R8" i="3"/>
  <c r="H52" i="3"/>
  <c r="Q8" i="3"/>
  <c r="G52" i="3"/>
  <c r="P8" i="3"/>
  <c r="F52" i="3"/>
  <c r="E52" i="3"/>
  <c r="D52" i="3"/>
  <c r="I51" i="3"/>
  <c r="R7" i="3"/>
  <c r="H51" i="3"/>
  <c r="Q7" i="3"/>
  <c r="G51" i="3"/>
  <c r="P7" i="3"/>
  <c r="F51" i="3"/>
  <c r="E51" i="3"/>
  <c r="D51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E36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5" i="2"/>
  <c r="W34" i="2"/>
  <c r="F4" i="1"/>
  <c r="H4" i="1"/>
  <c r="M4" i="1"/>
  <c r="G4" i="1"/>
  <c r="I4" i="1"/>
  <c r="N4" i="1"/>
  <c r="F5" i="1"/>
  <c r="H5" i="1"/>
  <c r="M5" i="1"/>
  <c r="G5" i="1"/>
  <c r="I5" i="1"/>
  <c r="N5" i="1"/>
  <c r="M6" i="1"/>
  <c r="N6" i="1"/>
  <c r="F7" i="1"/>
  <c r="H7" i="1"/>
  <c r="M7" i="1"/>
  <c r="G7" i="1"/>
  <c r="I7" i="1"/>
  <c r="N7" i="1"/>
  <c r="M8" i="1"/>
  <c r="N8" i="1"/>
  <c r="M9" i="1"/>
  <c r="N9" i="1"/>
  <c r="M10" i="1"/>
  <c r="N10" i="1"/>
  <c r="M11" i="1"/>
  <c r="N11" i="1"/>
  <c r="M12" i="1"/>
  <c r="N12" i="1"/>
  <c r="F13" i="1"/>
  <c r="H13" i="1"/>
  <c r="M13" i="1"/>
  <c r="G13" i="1"/>
  <c r="I13" i="1"/>
  <c r="N13" i="1"/>
  <c r="F14" i="1"/>
  <c r="H14" i="1"/>
  <c r="M14" i="1"/>
  <c r="G14" i="1"/>
  <c r="I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N3" i="1"/>
  <c r="M3" i="1"/>
  <c r="C15" i="1"/>
  <c r="A15" i="1"/>
  <c r="D15" i="1"/>
  <c r="E15" i="1"/>
  <c r="F15" i="1"/>
  <c r="G15" i="1"/>
  <c r="H15" i="1"/>
  <c r="I15" i="1"/>
  <c r="J15" i="1"/>
  <c r="K15" i="1"/>
  <c r="C4" i="1"/>
  <c r="A4" i="1"/>
  <c r="C5" i="1"/>
  <c r="A5" i="1"/>
  <c r="C6" i="1"/>
  <c r="A6" i="1"/>
  <c r="C7" i="1"/>
  <c r="A7" i="1"/>
  <c r="C8" i="1"/>
  <c r="A8" i="1"/>
  <c r="C9" i="1"/>
  <c r="A9" i="1"/>
  <c r="C10" i="1"/>
  <c r="A10" i="1"/>
  <c r="C11" i="1"/>
  <c r="A11" i="1"/>
  <c r="C12" i="1"/>
  <c r="A12" i="1"/>
  <c r="C13" i="1"/>
  <c r="A13" i="1"/>
  <c r="C14" i="1"/>
  <c r="A14" i="1"/>
  <c r="C16" i="1"/>
  <c r="A16" i="1"/>
  <c r="C17" i="1"/>
  <c r="A17" i="1"/>
  <c r="C18" i="1"/>
  <c r="A18" i="1"/>
  <c r="C19" i="1"/>
  <c r="A19" i="1"/>
  <c r="A20" i="1"/>
  <c r="C3" i="1"/>
  <c r="A3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4" i="1"/>
  <c r="J14" i="1"/>
  <c r="E14" i="1"/>
  <c r="D14" i="1"/>
  <c r="K13" i="1"/>
  <c r="J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E7" i="1"/>
  <c r="D7" i="1"/>
  <c r="K6" i="1"/>
  <c r="J6" i="1"/>
  <c r="I6" i="1"/>
  <c r="H6" i="1"/>
  <c r="G6" i="1"/>
  <c r="F6" i="1"/>
  <c r="E6" i="1"/>
  <c r="D6" i="1"/>
  <c r="K5" i="1"/>
  <c r="J5" i="1"/>
  <c r="E5" i="1"/>
  <c r="D5" i="1"/>
  <c r="K4" i="1"/>
  <c r="J4" i="1"/>
  <c r="E4" i="1"/>
  <c r="D4" i="1"/>
  <c r="K3" i="1"/>
  <c r="J3" i="1"/>
  <c r="I3" i="1"/>
  <c r="H3" i="1"/>
  <c r="G3" i="1"/>
  <c r="F3" i="1"/>
  <c r="E3" i="1"/>
  <c r="D3" i="1"/>
</calcChain>
</file>

<file path=xl/connections.xml><?xml version="1.0" encoding="utf-8"?>
<connections xmlns="http://schemas.openxmlformats.org/spreadsheetml/2006/main">
  <connection id="1" name="temp" type="6" refreshedVersion="0" background="1" saveData="1">
    <textPr fileType="mac" codePage="10000" sourceFile="/Users/phongvi/Downloads/temp.txt" space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<sst xmlns="http://schemas.openxmlformats.org/spreadsheetml/2006/main" count="151" uniqueCount="70">
  <si>
    <t>T1/2</t>
  </si>
  <si>
    <t>P1n</t>
  </si>
  <si>
    <t>P2n</t>
  </si>
  <si>
    <t>X2</t>
  </si>
  <si>
    <t>Fit status</t>
  </si>
  <si>
    <t>Sn138</t>
  </si>
  <si>
    <t>fitresults/fitAg129_stat.root</t>
  </si>
  <si>
    <t>fitresults/fitAg130_stat.root</t>
  </si>
  <si>
    <t>fitresults/fitAg131_stat.root</t>
  </si>
  <si>
    <t>fitresults/fitCd130_stat.root</t>
  </si>
  <si>
    <t>fitresults/fitCd131_stat.root</t>
  </si>
  <si>
    <t>fitresults/fitCd132_stat.root</t>
  </si>
  <si>
    <t>fitresults/fitCd133_stat.root</t>
  </si>
  <si>
    <t>fitresults/fitIn131_stat.root</t>
  </si>
  <si>
    <t>fitresults/fitIn132_stat.root</t>
  </si>
  <si>
    <t>fitresults/fitIn133_stat.root</t>
  </si>
  <si>
    <t>fitresults/fitIn134_stat.root</t>
  </si>
  <si>
    <t>fitresults/fitIn135_stat.root</t>
  </si>
  <si>
    <t>fitresults/fitIn136_stat.root</t>
  </si>
  <si>
    <t>fitresults/fitSn134_stat.root</t>
  </si>
  <si>
    <t>fitresults/fitSn135_stat.root</t>
  </si>
  <si>
    <t>fitresults/fitSn136_stat.root</t>
  </si>
  <si>
    <t>fitresults/fitSn137_stat.root</t>
  </si>
  <si>
    <t>fitresults/fitSn138_stat.root</t>
  </si>
  <si>
    <t>Pn</t>
  </si>
  <si>
    <t>Theoertical</t>
  </si>
  <si>
    <t>CutOff</t>
  </si>
  <si>
    <t>Cut off</t>
  </si>
  <si>
    <t>GT only</t>
  </si>
  <si>
    <t>GT+FF</t>
  </si>
  <si>
    <t>Mienik</t>
  </si>
  <si>
    <t>p</t>
  </si>
  <si>
    <t>m</t>
  </si>
  <si>
    <t>QRPA-1</t>
  </si>
  <si>
    <t>QRPA-2</t>
  </si>
  <si>
    <t>QRPA-HF</t>
  </si>
  <si>
    <t>D3C</t>
  </si>
  <si>
    <t>Ag129</t>
  </si>
  <si>
    <t>Ag130</t>
  </si>
  <si>
    <t>Cd130</t>
  </si>
  <si>
    <t>Cd131</t>
  </si>
  <si>
    <t>Cd132</t>
  </si>
  <si>
    <t>Cd133</t>
  </si>
  <si>
    <t>In131</t>
  </si>
  <si>
    <t>In132</t>
  </si>
  <si>
    <t>In133</t>
  </si>
  <si>
    <t>In134</t>
  </si>
  <si>
    <t>In135</t>
  </si>
  <si>
    <t>Sn134</t>
  </si>
  <si>
    <t>Sn135</t>
  </si>
  <si>
    <t>Sn136</t>
  </si>
  <si>
    <t>Sn137</t>
  </si>
  <si>
    <t>T1/2(s)</t>
  </si>
  <si>
    <t>Pn/T1/2</t>
  </si>
  <si>
    <t>relError_p</t>
  </si>
  <si>
    <t>relError_m</t>
  </si>
  <si>
    <t>Qb1n</t>
  </si>
  <si>
    <t>Qb2n</t>
  </si>
  <si>
    <t>Plot 1</t>
  </si>
  <si>
    <t>log(Qb1n)</t>
  </si>
  <si>
    <t>log(Pn/T1/2)</t>
  </si>
  <si>
    <t>log(Pn/T1/2)(p)</t>
  </si>
  <si>
    <t>log(Pn/T1/2)(m)</t>
  </si>
  <si>
    <t>QRPAS1n</t>
  </si>
  <si>
    <t>QRPAQb</t>
  </si>
  <si>
    <t>Ag131</t>
  </si>
  <si>
    <t>Literature Halflife</t>
  </si>
  <si>
    <t>Literature Pn</t>
  </si>
  <si>
    <t>x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</si>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</sst>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"/>
    <numFmt numFmtId="165" formatCode="[$£-809]#,##0.00;[Red]&quot;-&quot;[$£-809]#,##0.00"/>
    <numFmt numFmtId="166" formatCode="#,##0.0"/>
  </numFmts>
  <fonts count="10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0"/>
      <name val="Arial"/>
      <family val="2"/>
      <charset val="1"/>
    </font>
    <font>
      <sz val="10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1"/>
      <color rgb="FF000000"/>
      <name val="Liberation Sans"/>
    </font>
    <font>
      <b/>
      <sz val="11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3" fillId="0" borderId="0" xfId="0" applyFont="1"/>
    <xf numFmtId="11" fontId="0" fillId="0" borderId="0" xfId="0" applyNumberFormat="1"/>
    <xf numFmtId="0" fontId="4" fillId="0" borderId="0" xfId="5"/>
    <xf numFmtId="0" fontId="4" fillId="3" borderId="0" xfId="5" applyFill="1"/>
    <xf numFmtId="0" fontId="4" fillId="0" borderId="0" xfId="5" applyFont="1" applyAlignment="1">
      <alignment horizontal="right"/>
    </xf>
    <xf numFmtId="11" fontId="4" fillId="0" borderId="0" xfId="5" applyNumberFormat="1" applyFont="1" applyAlignment="1">
      <alignment horizontal="right"/>
    </xf>
    <xf numFmtId="11" fontId="4" fillId="0" borderId="0" xfId="5" applyNumberFormat="1"/>
    <xf numFmtId="0" fontId="4" fillId="0" borderId="0" xfId="5" applyFill="1"/>
    <xf numFmtId="11" fontId="5" fillId="0" borderId="0" xfId="5" applyNumberFormat="1" applyFont="1" applyFill="1"/>
    <xf numFmtId="11" fontId="4" fillId="0" borderId="0" xfId="5" applyNumberFormat="1" applyFont="1" applyFill="1"/>
    <xf numFmtId="0" fontId="4" fillId="0" borderId="0" xfId="5" applyFont="1" applyFill="1"/>
    <xf numFmtId="0" fontId="8" fillId="0" borderId="0" xfId="0" applyFont="1"/>
    <xf numFmtId="164" fontId="8" fillId="0" borderId="0" xfId="0" applyNumberFormat="1" applyFont="1"/>
    <xf numFmtId="166" fontId="8" fillId="0" borderId="0" xfId="0" applyNumberFormat="1" applyFont="1"/>
    <xf numFmtId="3" fontId="8" fillId="0" borderId="0" xfId="0" applyNumberFormat="1" applyFont="1"/>
    <xf numFmtId="11" fontId="3" fillId="0" borderId="0" xfId="0" applyNumberFormat="1" applyFont="1"/>
    <xf numFmtId="0" fontId="9" fillId="0" borderId="0" xfId="0" applyFont="1"/>
  </cellXfs>
  <cellStyles count="1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" xfId="1"/>
    <cellStyle name="Heading1" xfId="2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 customBuiltin="1"/>
    <cellStyle name="Normal 2" xf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AgQRPA1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Compare_Theoretical!$M$34:$M$36</c:f>
              <c:numCache>
                <c:formatCode>General</c:formatCode>
                <c:ptCount val="3"/>
                <c:pt idx="0">
                  <c:v>0.0</c:v>
                </c:pt>
                <c:pt idx="1">
                  <c:v>2.08</c:v>
                </c:pt>
                <c:pt idx="2">
                  <c:v>14.33</c:v>
                </c:pt>
              </c:numCache>
            </c:numRef>
          </c:val>
          <c:smooth val="0"/>
        </c:ser>
        <c:ser>
          <c:idx val="5"/>
          <c:order val="1"/>
          <c:tx>
            <c:v>AgQRPA2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Compare_Theoretical!$P$34:$P$36</c:f>
              <c:numCache>
                <c:formatCode>General</c:formatCode>
                <c:ptCount val="3"/>
                <c:pt idx="0">
                  <c:v>0.0</c:v>
                </c:pt>
                <c:pt idx="1">
                  <c:v>2.54</c:v>
                </c:pt>
                <c:pt idx="2">
                  <c:v>11.28</c:v>
                </c:pt>
              </c:numCache>
            </c:numRef>
          </c:val>
          <c:smooth val="0"/>
        </c:ser>
        <c:ser>
          <c:idx val="6"/>
          <c:order val="2"/>
          <c:tx>
            <c:v>AgD3C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Compare_Theoretical!$V$34:$V$36</c:f>
              <c:numCache>
                <c:formatCode>General</c:formatCode>
                <c:ptCount val="3"/>
                <c:pt idx="0">
                  <c:v>0.1</c:v>
                </c:pt>
                <c:pt idx="1">
                  <c:v>0.9</c:v>
                </c:pt>
                <c:pt idx="2">
                  <c:v>1.7</c:v>
                </c:pt>
              </c:numCache>
            </c:numRef>
          </c:val>
          <c:smooth val="0"/>
        </c:ser>
        <c:ser>
          <c:idx val="7"/>
          <c:order val="3"/>
          <c:tx>
            <c:v>AgQRPAHF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Compare_Theoretical!$S$34:$S$36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35360"/>
        <c:axId val="402342128"/>
      </c:lineChart>
      <c:scatterChart>
        <c:scatterStyle val="lineMarker"/>
        <c:varyColors val="0"/>
        <c:ser>
          <c:idx val="8"/>
          <c:order val="4"/>
          <c:tx>
            <c:v>CdQRPA1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Compare_Theoretical!$M$37:$M$40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</c:v>
                </c:pt>
                <c:pt idx="3">
                  <c:v>98.6</c:v>
                </c:pt>
              </c:numCache>
            </c:numRef>
          </c:yVal>
          <c:smooth val="0"/>
        </c:ser>
        <c:ser>
          <c:idx val="9"/>
          <c:order val="5"/>
          <c:tx>
            <c:v>CdQRPA2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Compare_Theoretical!$P$37:$P$40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</c:v>
                </c:pt>
                <c:pt idx="3">
                  <c:v>50.33</c:v>
                </c:pt>
              </c:numCache>
            </c:numRef>
          </c:yVal>
          <c:smooth val="0"/>
        </c:ser>
        <c:ser>
          <c:idx val="10"/>
          <c:order val="6"/>
          <c:tx>
            <c:v>CdD3C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Compare_Theoretical!$V$37:$V$40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39.7</c:v>
                </c:pt>
              </c:numCache>
            </c:numRef>
          </c:yVal>
          <c:smooth val="0"/>
        </c:ser>
        <c:ser>
          <c:idx val="11"/>
          <c:order val="7"/>
          <c:tx>
            <c:v>CdQRPAHF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Compare_Theoretical!$S$37:$S$40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31.0</c:v>
                </c:pt>
              </c:numCache>
            </c:numRef>
          </c:yVal>
          <c:smooth val="0"/>
        </c:ser>
        <c:ser>
          <c:idx val="12"/>
          <c:order val="8"/>
          <c:tx>
            <c:v>InQRPA1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Compare_Theoretical!$M$41:$M$45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0.36</c:v>
                </c:pt>
                <c:pt idx="3">
                  <c:v>99.4</c:v>
                </c:pt>
                <c:pt idx="4">
                  <c:v>8.26</c:v>
                </c:pt>
              </c:numCache>
            </c:numRef>
          </c:yVal>
          <c:smooth val="0"/>
        </c:ser>
        <c:ser>
          <c:idx val="13"/>
          <c:order val="9"/>
          <c:tx>
            <c:v>InQRPA2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Compare_Theoretical!$P$41:$P$45</c:f>
              <c:numCache>
                <c:formatCode>General</c:formatCode>
                <c:ptCount val="5"/>
                <c:pt idx="0">
                  <c:v>0.0</c:v>
                </c:pt>
                <c:pt idx="1">
                  <c:v>0.01</c:v>
                </c:pt>
                <c:pt idx="2">
                  <c:v>0.21</c:v>
                </c:pt>
                <c:pt idx="3">
                  <c:v>86.67</c:v>
                </c:pt>
                <c:pt idx="4">
                  <c:v>64.26</c:v>
                </c:pt>
              </c:numCache>
            </c:numRef>
          </c:yVal>
          <c:smooth val="0"/>
        </c:ser>
        <c:ser>
          <c:idx val="14"/>
          <c:order val="10"/>
          <c:tx>
            <c:v>InD3C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Compare_Theoretical!$V$41:$V$45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46.8</c:v>
                </c:pt>
                <c:pt idx="4">
                  <c:v>41.2</c:v>
                </c:pt>
              </c:numCache>
            </c:numRef>
          </c:yVal>
          <c:smooth val="0"/>
        </c:ser>
        <c:ser>
          <c:idx val="15"/>
          <c:order val="11"/>
          <c:tx>
            <c:v>InQRPAHF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Compare_Theoretical!$S$41:$S$45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10.0</c:v>
                </c:pt>
              </c:numCache>
            </c:numRef>
          </c:yVal>
          <c:smooth val="0"/>
        </c:ser>
        <c:ser>
          <c:idx val="16"/>
          <c:order val="12"/>
          <c:tx>
            <c:v>SnQRPA1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Compare_Theoretical!$M$46:$M$50</c:f>
              <c:numCache>
                <c:formatCode>General</c:formatCode>
                <c:ptCount val="5"/>
                <c:pt idx="0">
                  <c:v>0.0</c:v>
                </c:pt>
                <c:pt idx="1">
                  <c:v>6.17</c:v>
                </c:pt>
                <c:pt idx="2">
                  <c:v>1.38</c:v>
                </c:pt>
                <c:pt idx="3">
                  <c:v>45.81</c:v>
                </c:pt>
                <c:pt idx="4">
                  <c:v>1.82</c:v>
                </c:pt>
              </c:numCache>
            </c:numRef>
          </c:yVal>
          <c:smooth val="0"/>
        </c:ser>
        <c:ser>
          <c:idx val="17"/>
          <c:order val="13"/>
          <c:tx>
            <c:v>SnQRPA2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Compare_Theoretical!$P$46:$P$50</c:f>
              <c:numCache>
                <c:formatCode>General</c:formatCode>
                <c:ptCount val="5"/>
                <c:pt idx="0">
                  <c:v>0.0</c:v>
                </c:pt>
                <c:pt idx="1">
                  <c:v>5.47</c:v>
                </c:pt>
                <c:pt idx="2">
                  <c:v>1.0</c:v>
                </c:pt>
                <c:pt idx="3">
                  <c:v>23.32</c:v>
                </c:pt>
                <c:pt idx="4">
                  <c:v>3.94</c:v>
                </c:pt>
              </c:numCache>
            </c:numRef>
          </c:yVal>
          <c:smooth val="0"/>
        </c:ser>
        <c:ser>
          <c:idx val="18"/>
          <c:order val="14"/>
          <c:tx>
            <c:v>SnD3C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Compare_Theoretical!$V$46:$V$50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0.2</c:v>
                </c:pt>
              </c:numCache>
            </c:numRef>
          </c:yVal>
          <c:smooth val="0"/>
        </c:ser>
        <c:ser>
          <c:idx val="19"/>
          <c:order val="15"/>
          <c:tx>
            <c:v>SnQRPAHF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Compare_Theoretical!$S$46:$S$50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1.0</c:v>
                </c:pt>
              </c:numCache>
            </c:numRef>
          </c:yVal>
          <c:smooth val="0"/>
        </c:ser>
        <c:ser>
          <c:idx val="3"/>
          <c:order val="16"/>
          <c:tx>
            <c:v>Sn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Compare_Theoretical!$H$46:$H$49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0.12634</c:v>
                  </c:pt>
                  <c:pt idx="2">
                    <c:v>0.08326</c:v>
                  </c:pt>
                  <c:pt idx="3">
                    <c:v>0.27264</c:v>
                  </c:pt>
                </c:numCache>
              </c:numRef>
            </c:plus>
            <c:minus>
              <c:numRef>
                <c:f>Compare_Theoretical!$I$46:$I$49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0.12634</c:v>
                  </c:pt>
                  <c:pt idx="2">
                    <c:v>0.08326</c:v>
                  </c:pt>
                  <c:pt idx="3">
                    <c:v>0.27264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Compare_Theoretical!$G$46:$G$50</c:f>
              <c:numCache>
                <c:formatCode>General</c:formatCode>
                <c:ptCount val="5"/>
                <c:pt idx="0">
                  <c:v>0.0</c:v>
                </c:pt>
                <c:pt idx="1">
                  <c:v>3.0E-5</c:v>
                </c:pt>
                <c:pt idx="2">
                  <c:v>0.14522</c:v>
                </c:pt>
                <c:pt idx="3">
                  <c:v>0.74356</c:v>
                </c:pt>
                <c:pt idx="4">
                  <c:v>2.20882</c:v>
                </c:pt>
              </c:numCache>
            </c:numRef>
          </c:yVal>
          <c:smooth val="0"/>
        </c:ser>
        <c:ser>
          <c:idx val="0"/>
          <c:order val="17"/>
          <c:tx>
            <c:v>Ag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quare"/>
              <c:size val="9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errBars>
            <c:errDir val="y"/>
            <c:errBarType val="both"/>
            <c:errValType val="cust"/>
            <c:noEndCap val="0"/>
            <c:plus>
              <c:numRef>
                <c:f>Compare_Theoretical!$H$34:$H$35</c:f>
                <c:numCache>
                  <c:formatCode>General</c:formatCode>
                  <c:ptCount val="2"/>
                  <c:pt idx="0">
                    <c:v>0.208149</c:v>
                  </c:pt>
                  <c:pt idx="1">
                    <c:v>0.478373</c:v>
                  </c:pt>
                </c:numCache>
              </c:numRef>
            </c:plus>
            <c:minus>
              <c:numRef>
                <c:f>Compare_Theoretical!$I$34:$I$35</c:f>
                <c:numCache>
                  <c:formatCode>General</c:formatCode>
                  <c:ptCount val="2"/>
                  <c:pt idx="0">
                    <c:v>0.208149</c:v>
                  </c:pt>
                  <c:pt idx="1">
                    <c:v>0.478373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Compare_Theoretical!$G$34:$G$36</c:f>
              <c:numCache>
                <c:formatCode>General</c:formatCode>
                <c:ptCount val="3"/>
                <c:pt idx="0">
                  <c:v>0.368148</c:v>
                </c:pt>
                <c:pt idx="1">
                  <c:v>8.51506E-5</c:v>
                </c:pt>
                <c:pt idx="2">
                  <c:v>1.71316</c:v>
                </c:pt>
              </c:numCache>
            </c:numRef>
          </c:yVal>
          <c:smooth val="0"/>
        </c:ser>
        <c:ser>
          <c:idx val="1"/>
          <c:order val="18"/>
          <c:tx>
            <c:v>Cd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9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errBars>
            <c:errDir val="y"/>
            <c:errBarType val="both"/>
            <c:errValType val="cust"/>
            <c:noEndCap val="0"/>
            <c:plus>
              <c:numRef>
                <c:f>Compare_Theoretical!$H$37:$H$40</c:f>
                <c:numCache>
                  <c:formatCode>General</c:formatCode>
                  <c:ptCount val="4"/>
                  <c:pt idx="0">
                    <c:v>0.182256</c:v>
                  </c:pt>
                  <c:pt idx="1">
                    <c:v>0.118075</c:v>
                  </c:pt>
                  <c:pt idx="2">
                    <c:v>0.279401</c:v>
                  </c:pt>
                  <c:pt idx="3">
                    <c:v>2.85611</c:v>
                  </c:pt>
                </c:numCache>
              </c:numRef>
            </c:plus>
            <c:minus>
              <c:numRef>
                <c:f>Compare_Theoretical!$I$37:$I$40</c:f>
                <c:numCache>
                  <c:formatCode>General</c:formatCode>
                  <c:ptCount val="4"/>
                  <c:pt idx="0">
                    <c:v>0.182256</c:v>
                  </c:pt>
                  <c:pt idx="1">
                    <c:v>0.118075</c:v>
                  </c:pt>
                  <c:pt idx="2">
                    <c:v>0.279401</c:v>
                  </c:pt>
                  <c:pt idx="3">
                    <c:v>2.85611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Compare_Theoretical!$G$37:$G$40</c:f>
              <c:numCache>
                <c:formatCode>General</c:formatCode>
                <c:ptCount val="4"/>
                <c:pt idx="0">
                  <c:v>2.78094E-5</c:v>
                </c:pt>
                <c:pt idx="1">
                  <c:v>0.0498366</c:v>
                </c:pt>
                <c:pt idx="2">
                  <c:v>2.21495E-5</c:v>
                </c:pt>
                <c:pt idx="3">
                  <c:v>6.24733</c:v>
                </c:pt>
              </c:numCache>
            </c:numRef>
          </c:yVal>
          <c:smooth val="0"/>
        </c:ser>
        <c:ser>
          <c:idx val="2"/>
          <c:order val="19"/>
          <c:tx>
            <c:v>In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Compare_Theoretical!$H$41:$H$45</c:f>
                <c:numCache>
                  <c:formatCode>General</c:formatCode>
                  <c:ptCount val="5"/>
                  <c:pt idx="0">
                    <c:v>0.164822</c:v>
                  </c:pt>
                  <c:pt idx="1">
                    <c:v>0.105754</c:v>
                  </c:pt>
                  <c:pt idx="2">
                    <c:v>0.233691</c:v>
                  </c:pt>
                  <c:pt idx="3">
                    <c:v>0.623404</c:v>
                  </c:pt>
                  <c:pt idx="4">
                    <c:v>1.05332</c:v>
                  </c:pt>
                </c:numCache>
              </c:numRef>
            </c:plus>
            <c:minus>
              <c:numRef>
                <c:f>Compare_Theoretical!$I$41:$I$45</c:f>
                <c:numCache>
                  <c:formatCode>General</c:formatCode>
                  <c:ptCount val="5"/>
                  <c:pt idx="0">
                    <c:v>0.164822</c:v>
                  </c:pt>
                  <c:pt idx="1">
                    <c:v>0.105754</c:v>
                  </c:pt>
                  <c:pt idx="2">
                    <c:v>0.233691</c:v>
                  </c:pt>
                  <c:pt idx="3">
                    <c:v>0.623404</c:v>
                  </c:pt>
                  <c:pt idx="4">
                    <c:v>1.05332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Compare_Theoretical!$G$41:$G$45</c:f>
              <c:numCache>
                <c:formatCode>General</c:formatCode>
                <c:ptCount val="5"/>
                <c:pt idx="0">
                  <c:v>0.0590062</c:v>
                </c:pt>
                <c:pt idx="1">
                  <c:v>0.0004379</c:v>
                </c:pt>
                <c:pt idx="2">
                  <c:v>0.622254</c:v>
                </c:pt>
                <c:pt idx="3">
                  <c:v>13.866</c:v>
                </c:pt>
                <c:pt idx="4">
                  <c:v>10.0697</c:v>
                </c:pt>
              </c:numCache>
            </c:numRef>
          </c:yVal>
          <c:smooth val="0"/>
        </c:ser>
        <c:ser>
          <c:idx val="20"/>
          <c:order val="20"/>
          <c:tx>
            <c:v>InEDM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Compare_Theoretical!$Z$41:$Z$45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2.2</c:v>
                </c:pt>
                <c:pt idx="4">
                  <c:v>1.2</c:v>
                </c:pt>
              </c:numCache>
            </c:numRef>
          </c:yVal>
          <c:smooth val="0"/>
        </c:ser>
        <c:ser>
          <c:idx val="21"/>
          <c:order val="21"/>
          <c:tx>
            <c:v>CdEDM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Compare_Theoretical!$Z$37:$Z$40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14.1</c:v>
                </c:pt>
              </c:numCache>
            </c:numRef>
          </c:yVal>
          <c:smooth val="0"/>
        </c:ser>
        <c:ser>
          <c:idx val="22"/>
          <c:order val="22"/>
          <c:tx>
            <c:v>AgEDM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Compare_Theoretical!$Z$34:$Z$36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4.2</c:v>
                </c:pt>
              </c:numCache>
            </c:numRef>
          </c:yVal>
          <c:smooth val="0"/>
        </c:ser>
        <c:ser>
          <c:idx val="23"/>
          <c:order val="23"/>
          <c:tx>
            <c:v>SnEDM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Compare_Theoretical!$Z$46:$Z$50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35360"/>
        <c:axId val="402342128"/>
      </c:scatterChart>
      <c:catAx>
        <c:axId val="4229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2128"/>
        <c:crosses val="autoZero"/>
        <c:auto val="0"/>
        <c:lblAlgn val="ctr"/>
        <c:lblOffset val="100"/>
        <c:noMultiLvlLbl val="0"/>
      </c:catAx>
      <c:valAx>
        <c:axId val="402342128"/>
        <c:scaling>
          <c:orientation val="minMax"/>
          <c:max val="1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/>
                    </a:solidFill>
                  </a:rPr>
                  <a:t>P</a:t>
                </a:r>
                <a:r>
                  <a:rPr lang="en-US" sz="2800" b="1" baseline="-25000">
                    <a:solidFill>
                      <a:schemeClr val="tx1"/>
                    </a:solidFill>
                  </a:rPr>
                  <a:t>2n</a:t>
                </a:r>
                <a:r>
                  <a:rPr lang="en-US" sz="2800" b="1" baseline="0">
                    <a:solidFill>
                      <a:schemeClr val="tx1"/>
                    </a:solidFill>
                  </a:rPr>
                  <a:t> values (%)</a:t>
                </a:r>
                <a:endParaRPr lang="en-US" sz="2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AgQRPA1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Compare_Theoretical!$L$34:$L$36</c:f>
              <c:numCache>
                <c:formatCode>General</c:formatCode>
                <c:ptCount val="3"/>
                <c:pt idx="0">
                  <c:v>12.14</c:v>
                </c:pt>
                <c:pt idx="1">
                  <c:v>97.77</c:v>
                </c:pt>
                <c:pt idx="2">
                  <c:v>85.61</c:v>
                </c:pt>
              </c:numCache>
            </c:numRef>
          </c:val>
          <c:smooth val="0"/>
        </c:ser>
        <c:ser>
          <c:idx val="5"/>
          <c:order val="1"/>
          <c:tx>
            <c:v>AgQRPA2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Compare_Theoretical!$O$34:$O$36</c:f>
              <c:numCache>
                <c:formatCode>General</c:formatCode>
                <c:ptCount val="3"/>
                <c:pt idx="0">
                  <c:v>9.84</c:v>
                </c:pt>
                <c:pt idx="1">
                  <c:v>64.35</c:v>
                </c:pt>
                <c:pt idx="2">
                  <c:v>85.27</c:v>
                </c:pt>
              </c:numCache>
            </c:numRef>
          </c:val>
          <c:smooth val="0"/>
        </c:ser>
        <c:ser>
          <c:idx val="6"/>
          <c:order val="2"/>
          <c:tx>
            <c:v>AgD3C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Compare_Theoretical!$U$34:$U$36</c:f>
              <c:numCache>
                <c:formatCode>General</c:formatCode>
                <c:ptCount val="3"/>
                <c:pt idx="0">
                  <c:v>13.2</c:v>
                </c:pt>
                <c:pt idx="1">
                  <c:v>74.5</c:v>
                </c:pt>
                <c:pt idx="2">
                  <c:v>91.0</c:v>
                </c:pt>
              </c:numCache>
            </c:numRef>
          </c:val>
          <c:smooth val="0"/>
        </c:ser>
        <c:ser>
          <c:idx val="7"/>
          <c:order val="3"/>
          <c:tx>
            <c:v>AgQRPAHF</c:v>
          </c:tx>
          <c:spPr>
            <a:ln w="22225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Compare_Theoretical!$R$34:$R$36</c:f>
              <c:numCache>
                <c:formatCode>General</c:formatCode>
                <c:ptCount val="3"/>
                <c:pt idx="0">
                  <c:v>10.0</c:v>
                </c:pt>
                <c:pt idx="1">
                  <c:v>41.0</c:v>
                </c:pt>
                <c:pt idx="2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50240"/>
        <c:axId val="423954000"/>
      </c:lineChart>
      <c:scatterChart>
        <c:scatterStyle val="lineMarker"/>
        <c:varyColors val="0"/>
        <c:ser>
          <c:idx val="8"/>
          <c:order val="4"/>
          <c:tx>
            <c:v>CdQRPA1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Compare_Theoretical!$L$37:$L$40</c:f>
              <c:numCache>
                <c:formatCode>General</c:formatCode>
                <c:ptCount val="4"/>
                <c:pt idx="0">
                  <c:v>1.81</c:v>
                </c:pt>
                <c:pt idx="1">
                  <c:v>99.26</c:v>
                </c:pt>
                <c:pt idx="2">
                  <c:v>99.75</c:v>
                </c:pt>
                <c:pt idx="3">
                  <c:v>0.47</c:v>
                </c:pt>
              </c:numCache>
            </c:numRef>
          </c:yVal>
          <c:smooth val="0"/>
        </c:ser>
        <c:ser>
          <c:idx val="9"/>
          <c:order val="5"/>
          <c:tx>
            <c:v>CdQRPA2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Compare_Theoretical!$O$37:$O$40</c:f>
              <c:numCache>
                <c:formatCode>General</c:formatCode>
                <c:ptCount val="4"/>
                <c:pt idx="0">
                  <c:v>2.72</c:v>
                </c:pt>
                <c:pt idx="1">
                  <c:v>39.81</c:v>
                </c:pt>
                <c:pt idx="2">
                  <c:v>64.31</c:v>
                </c:pt>
                <c:pt idx="3">
                  <c:v>21.05</c:v>
                </c:pt>
              </c:numCache>
            </c:numRef>
          </c:yVal>
          <c:smooth val="0"/>
        </c:ser>
        <c:ser>
          <c:idx val="10"/>
          <c:order val="6"/>
          <c:tx>
            <c:v>CdD3C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Compare_Theoretical!$U$37:$U$40</c:f>
              <c:numCache>
                <c:formatCode>General</c:formatCode>
                <c:ptCount val="4"/>
                <c:pt idx="0">
                  <c:v>0.6</c:v>
                </c:pt>
                <c:pt idx="1">
                  <c:v>18.0</c:v>
                </c:pt>
                <c:pt idx="2">
                  <c:v>61.7</c:v>
                </c:pt>
                <c:pt idx="3">
                  <c:v>18.5</c:v>
                </c:pt>
              </c:numCache>
            </c:numRef>
          </c:yVal>
          <c:smooth val="0"/>
        </c:ser>
        <c:ser>
          <c:idx val="11"/>
          <c:order val="7"/>
          <c:tx>
            <c:v>CdQRPAHF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Compare_Theoretical!$R$37:$R$40</c:f>
              <c:numCache>
                <c:formatCode>General</c:formatCode>
                <c:ptCount val="4"/>
                <c:pt idx="0">
                  <c:v>6.0</c:v>
                </c:pt>
                <c:pt idx="1">
                  <c:v>40.0</c:v>
                </c:pt>
                <c:pt idx="2">
                  <c:v>68.0</c:v>
                </c:pt>
                <c:pt idx="3">
                  <c:v>40.0</c:v>
                </c:pt>
              </c:numCache>
            </c:numRef>
          </c:yVal>
          <c:smooth val="0"/>
        </c:ser>
        <c:ser>
          <c:idx val="12"/>
          <c:order val="8"/>
          <c:tx>
            <c:v>InQRPA1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</c:dPt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Compare_Theoretical!$L$41:$L$45</c:f>
              <c:numCache>
                <c:formatCode>General</c:formatCode>
                <c:ptCount val="5"/>
                <c:pt idx="0">
                  <c:v>4.19</c:v>
                </c:pt>
                <c:pt idx="1">
                  <c:v>5.92</c:v>
                </c:pt>
                <c:pt idx="2">
                  <c:v>99.64</c:v>
                </c:pt>
                <c:pt idx="3">
                  <c:v>0.6</c:v>
                </c:pt>
                <c:pt idx="4">
                  <c:v>86.23</c:v>
                </c:pt>
              </c:numCache>
            </c:numRef>
          </c:yVal>
          <c:smooth val="0"/>
        </c:ser>
        <c:ser>
          <c:idx val="13"/>
          <c:order val="9"/>
          <c:tx>
            <c:v>InQRPA2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Compare_Theoretical!$O$41:$O$45</c:f>
              <c:numCache>
                <c:formatCode>General</c:formatCode>
                <c:ptCount val="5"/>
                <c:pt idx="0">
                  <c:v>4.3</c:v>
                </c:pt>
                <c:pt idx="1">
                  <c:v>10.61</c:v>
                </c:pt>
                <c:pt idx="2">
                  <c:v>92.69</c:v>
                </c:pt>
                <c:pt idx="3">
                  <c:v>6.47</c:v>
                </c:pt>
                <c:pt idx="4">
                  <c:v>23.51</c:v>
                </c:pt>
              </c:numCache>
            </c:numRef>
          </c:yVal>
          <c:smooth val="0"/>
        </c:ser>
        <c:ser>
          <c:idx val="14"/>
          <c:order val="10"/>
          <c:tx>
            <c:v>InD3C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Compare_Theoretical!$U$41:$U$45</c:f>
              <c:numCache>
                <c:formatCode>General</c:formatCode>
                <c:ptCount val="5"/>
                <c:pt idx="0">
                  <c:v>1.0</c:v>
                </c:pt>
                <c:pt idx="1">
                  <c:v>59.8</c:v>
                </c:pt>
                <c:pt idx="2">
                  <c:v>67.2</c:v>
                </c:pt>
                <c:pt idx="3">
                  <c:v>18.9</c:v>
                </c:pt>
                <c:pt idx="4">
                  <c:v>49.0</c:v>
                </c:pt>
              </c:numCache>
            </c:numRef>
          </c:yVal>
          <c:smooth val="0"/>
        </c:ser>
        <c:ser>
          <c:idx val="15"/>
          <c:order val="11"/>
          <c:tx>
            <c:v>InQRPAHF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Compare_Theoretical!$R$41:$R$45</c:f>
              <c:numCache>
                <c:formatCode>General</c:formatCode>
                <c:ptCount val="5"/>
                <c:pt idx="0">
                  <c:v>2.0</c:v>
                </c:pt>
                <c:pt idx="1">
                  <c:v>14.0</c:v>
                </c:pt>
                <c:pt idx="2">
                  <c:v>93.0</c:v>
                </c:pt>
                <c:pt idx="3">
                  <c:v>78.0</c:v>
                </c:pt>
                <c:pt idx="4">
                  <c:v>86.0</c:v>
                </c:pt>
              </c:numCache>
            </c:numRef>
          </c:yVal>
          <c:smooth val="0"/>
        </c:ser>
        <c:ser>
          <c:idx val="16"/>
          <c:order val="12"/>
          <c:tx>
            <c:v>SnQRPA1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Compare_Theoretical!$L$46:$L$50</c:f>
              <c:numCache>
                <c:formatCode>General</c:formatCode>
                <c:ptCount val="5"/>
                <c:pt idx="0">
                  <c:v>99.99</c:v>
                </c:pt>
                <c:pt idx="1">
                  <c:v>92.35</c:v>
                </c:pt>
                <c:pt idx="2">
                  <c:v>98.61</c:v>
                </c:pt>
                <c:pt idx="3">
                  <c:v>53.49</c:v>
                </c:pt>
                <c:pt idx="4">
                  <c:v>98.16</c:v>
                </c:pt>
              </c:numCache>
            </c:numRef>
          </c:yVal>
          <c:smooth val="0"/>
        </c:ser>
        <c:ser>
          <c:idx val="17"/>
          <c:order val="13"/>
          <c:tx>
            <c:v>SnQRPA2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Compare_Theoretical!$O$46:$O$50</c:f>
              <c:numCache>
                <c:formatCode>General</c:formatCode>
                <c:ptCount val="5"/>
                <c:pt idx="0">
                  <c:v>57.91</c:v>
                </c:pt>
                <c:pt idx="1">
                  <c:v>51.74</c:v>
                </c:pt>
                <c:pt idx="2">
                  <c:v>64.42</c:v>
                </c:pt>
                <c:pt idx="3">
                  <c:v>49.49</c:v>
                </c:pt>
                <c:pt idx="4">
                  <c:v>83.3</c:v>
                </c:pt>
              </c:numCache>
            </c:numRef>
          </c:yVal>
          <c:smooth val="0"/>
        </c:ser>
        <c:ser>
          <c:idx val="18"/>
          <c:order val="14"/>
          <c:tx>
            <c:v>SnD3C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Compare_Theoretical!$U$46:$U$50</c:f>
              <c:numCache>
                <c:formatCode>General</c:formatCode>
                <c:ptCount val="5"/>
                <c:pt idx="0">
                  <c:v>0.9</c:v>
                </c:pt>
                <c:pt idx="1">
                  <c:v>1.7</c:v>
                </c:pt>
                <c:pt idx="2">
                  <c:v>2.7</c:v>
                </c:pt>
                <c:pt idx="3">
                  <c:v>28.6</c:v>
                </c:pt>
                <c:pt idx="4">
                  <c:v>35.4</c:v>
                </c:pt>
              </c:numCache>
            </c:numRef>
          </c:yVal>
          <c:smooth val="0"/>
        </c:ser>
        <c:ser>
          <c:idx val="19"/>
          <c:order val="15"/>
          <c:tx>
            <c:v>SnQRPAHF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Compare_Theoretical!$R$46:$R$50</c:f>
              <c:numCache>
                <c:formatCode>General</c:formatCode>
                <c:ptCount val="5"/>
                <c:pt idx="0">
                  <c:v>54.0</c:v>
                </c:pt>
                <c:pt idx="1">
                  <c:v>51.0</c:v>
                </c:pt>
                <c:pt idx="2">
                  <c:v>67.0</c:v>
                </c:pt>
                <c:pt idx="3">
                  <c:v>65.0</c:v>
                </c:pt>
                <c:pt idx="4">
                  <c:v>78.0</c:v>
                </c:pt>
              </c:numCache>
            </c:numRef>
          </c:yVal>
          <c:smooth val="0"/>
        </c:ser>
        <c:ser>
          <c:idx val="3"/>
          <c:order val="16"/>
          <c:tx>
            <c:v>Sn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Compare_Theoretical!$E$46:$E$49</c:f>
                <c:numCache>
                  <c:formatCode>General</c:formatCode>
                  <c:ptCount val="4"/>
                  <c:pt idx="0">
                    <c:v>1.44071</c:v>
                  </c:pt>
                  <c:pt idx="1">
                    <c:v>2.22794</c:v>
                  </c:pt>
                  <c:pt idx="2">
                    <c:v>1.34699</c:v>
                  </c:pt>
                  <c:pt idx="3">
                    <c:v>1.76667</c:v>
                  </c:pt>
                </c:numCache>
              </c:numRef>
            </c:plus>
            <c:minus>
              <c:numRef>
                <c:f>Compare_Theoretical!$F$46:$F$49</c:f>
                <c:numCache>
                  <c:formatCode>General</c:formatCode>
                  <c:ptCount val="4"/>
                  <c:pt idx="0">
                    <c:v>1.44071</c:v>
                  </c:pt>
                  <c:pt idx="1">
                    <c:v>2.22794</c:v>
                  </c:pt>
                  <c:pt idx="2">
                    <c:v>1.34699</c:v>
                  </c:pt>
                  <c:pt idx="3">
                    <c:v>1.76667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Compare_Theoretical!$D$46:$D$50</c:f>
              <c:numCache>
                <c:formatCode>General</c:formatCode>
                <c:ptCount val="5"/>
                <c:pt idx="0">
                  <c:v>24.2142</c:v>
                </c:pt>
                <c:pt idx="1">
                  <c:v>20.5298</c:v>
                </c:pt>
                <c:pt idx="2">
                  <c:v>19.329</c:v>
                </c:pt>
                <c:pt idx="3">
                  <c:v>23.4636</c:v>
                </c:pt>
                <c:pt idx="4">
                  <c:v>20.2945</c:v>
                </c:pt>
              </c:numCache>
            </c:numRef>
          </c:yVal>
          <c:smooth val="0"/>
        </c:ser>
        <c:ser>
          <c:idx val="0"/>
          <c:order val="17"/>
          <c:tx>
            <c:v>Ag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Compare_Theoretical!$E$34:$E$36</c:f>
                <c:numCache>
                  <c:formatCode>General</c:formatCode>
                  <c:ptCount val="3"/>
                  <c:pt idx="0">
                    <c:v>1.1647</c:v>
                  </c:pt>
                  <c:pt idx="1">
                    <c:v>5.70677</c:v>
                  </c:pt>
                  <c:pt idx="2">
                    <c:v>15.2772</c:v>
                  </c:pt>
                </c:numCache>
              </c:numRef>
            </c:plus>
            <c:minus>
              <c:numRef>
                <c:f>Compare_Theoretical!$F$34:$F$36</c:f>
                <c:numCache>
                  <c:formatCode>General</c:formatCode>
                  <c:ptCount val="3"/>
                  <c:pt idx="0">
                    <c:v>1.1647</c:v>
                  </c:pt>
                  <c:pt idx="1">
                    <c:v>5.70677</c:v>
                  </c:pt>
                  <c:pt idx="2">
                    <c:v>15.2772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Compare_Theoretical!$D$34:$D$36</c:f>
              <c:numCache>
                <c:formatCode>General</c:formatCode>
                <c:ptCount val="3"/>
                <c:pt idx="0">
                  <c:v>17.9099</c:v>
                </c:pt>
                <c:pt idx="1">
                  <c:v>66.0261</c:v>
                </c:pt>
                <c:pt idx="2">
                  <c:v>99.9998</c:v>
                </c:pt>
              </c:numCache>
            </c:numRef>
          </c:yVal>
          <c:smooth val="0"/>
        </c:ser>
        <c:ser>
          <c:idx val="1"/>
          <c:order val="18"/>
          <c:tx>
            <c:v>Cd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Compare_Theoretical!$E$37:$E$40</c:f>
                <c:numCache>
                  <c:formatCode>General</c:formatCode>
                  <c:ptCount val="4"/>
                  <c:pt idx="0">
                    <c:v>0.423636</c:v>
                  </c:pt>
                  <c:pt idx="1">
                    <c:v>0.971078</c:v>
                  </c:pt>
                  <c:pt idx="2">
                    <c:v>5.08673</c:v>
                  </c:pt>
                  <c:pt idx="3">
                    <c:v>7.21699</c:v>
                  </c:pt>
                </c:numCache>
              </c:numRef>
            </c:plus>
            <c:minus>
              <c:numRef>
                <c:f>Compare_Theoretical!$F$37:$F$40</c:f>
                <c:numCache>
                  <c:formatCode>General</c:formatCode>
                  <c:ptCount val="4"/>
                  <c:pt idx="0">
                    <c:v>0.423636</c:v>
                  </c:pt>
                  <c:pt idx="1">
                    <c:v>0.971078</c:v>
                  </c:pt>
                  <c:pt idx="2">
                    <c:v>5.08673</c:v>
                  </c:pt>
                  <c:pt idx="3">
                    <c:v>7.21699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Compare_Theoretical!$D$37:$D$40</c:f>
              <c:numCache>
                <c:formatCode>General</c:formatCode>
                <c:ptCount val="4"/>
                <c:pt idx="0">
                  <c:v>3.0547</c:v>
                </c:pt>
                <c:pt idx="1">
                  <c:v>14.7188</c:v>
                </c:pt>
                <c:pt idx="2">
                  <c:v>95.0325</c:v>
                </c:pt>
                <c:pt idx="3">
                  <c:v>86.1267</c:v>
                </c:pt>
              </c:numCache>
            </c:numRef>
          </c:yVal>
          <c:smooth val="0"/>
        </c:ser>
        <c:ser>
          <c:idx val="2"/>
          <c:order val="19"/>
          <c:tx>
            <c:v>In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Compare_Theoretical!$E$41:$E$45</c:f>
                <c:numCache>
                  <c:formatCode>General</c:formatCode>
                  <c:ptCount val="5"/>
                  <c:pt idx="0">
                    <c:v>0.380299</c:v>
                  </c:pt>
                  <c:pt idx="1">
                    <c:v>1.18004</c:v>
                  </c:pt>
                  <c:pt idx="2">
                    <c:v>2.13962</c:v>
                  </c:pt>
                  <c:pt idx="3">
                    <c:v>1.03556</c:v>
                  </c:pt>
                  <c:pt idx="4">
                    <c:v>2.35404</c:v>
                  </c:pt>
                </c:numCache>
              </c:numRef>
            </c:plus>
            <c:minus>
              <c:numRef>
                <c:f>Compare_Theoretical!$F$41:$F$45</c:f>
                <c:numCache>
                  <c:formatCode>General</c:formatCode>
                  <c:ptCount val="5"/>
                  <c:pt idx="0">
                    <c:v>0.380299</c:v>
                  </c:pt>
                  <c:pt idx="1">
                    <c:v>1.18004</c:v>
                  </c:pt>
                  <c:pt idx="2">
                    <c:v>2.13962</c:v>
                  </c:pt>
                  <c:pt idx="3">
                    <c:v>1.03556</c:v>
                  </c:pt>
                  <c:pt idx="4">
                    <c:v>2.35404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Compare_Theoretical!$D$41:$D$45</c:f>
              <c:numCache>
                <c:formatCode>General</c:formatCode>
                <c:ptCount val="5"/>
                <c:pt idx="0">
                  <c:v>3.06857</c:v>
                </c:pt>
                <c:pt idx="1">
                  <c:v>13.1116</c:v>
                </c:pt>
                <c:pt idx="2">
                  <c:v>91.0776</c:v>
                </c:pt>
                <c:pt idx="3">
                  <c:v>83.3706</c:v>
                </c:pt>
                <c:pt idx="4">
                  <c:v>84.2398</c:v>
                </c:pt>
              </c:numCache>
            </c:numRef>
          </c:yVal>
          <c:smooth val="0"/>
        </c:ser>
        <c:ser>
          <c:idx val="20"/>
          <c:order val="20"/>
          <c:tx>
            <c:v>InEDM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Compare_Theoretical!$A$41:$A$45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Compare_Theoretical!$Y$41:$Y$45</c:f>
              <c:numCache>
                <c:formatCode>General</c:formatCode>
                <c:ptCount val="5"/>
                <c:pt idx="0">
                  <c:v>1.7</c:v>
                </c:pt>
                <c:pt idx="1">
                  <c:v>17.8</c:v>
                </c:pt>
                <c:pt idx="2">
                  <c:v>84.3</c:v>
                </c:pt>
                <c:pt idx="3">
                  <c:v>64.5</c:v>
                </c:pt>
                <c:pt idx="4">
                  <c:v>52.4</c:v>
                </c:pt>
              </c:numCache>
            </c:numRef>
          </c:yVal>
          <c:smooth val="0"/>
        </c:ser>
        <c:ser>
          <c:idx val="21"/>
          <c:order val="21"/>
          <c:tx>
            <c:v>CdEDM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Compare_Theoretical!$A$37:$A$40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xVal>
          <c:yVal>
            <c:numRef>
              <c:f>Compare_Theoretical!$Y$37:$Y$40</c:f>
              <c:numCache>
                <c:formatCode>General</c:formatCode>
                <c:ptCount val="4"/>
                <c:pt idx="0">
                  <c:v>0.9</c:v>
                </c:pt>
                <c:pt idx="1">
                  <c:v>9.1</c:v>
                </c:pt>
                <c:pt idx="2">
                  <c:v>68.8</c:v>
                </c:pt>
                <c:pt idx="3">
                  <c:v>59.4</c:v>
                </c:pt>
              </c:numCache>
            </c:numRef>
          </c:yVal>
          <c:smooth val="0"/>
        </c:ser>
        <c:ser>
          <c:idx val="22"/>
          <c:order val="22"/>
          <c:tx>
            <c:v>AgEDM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Compare_Theoretical!$A$34:$A$36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Compare_Theoretical!$Y$34:$Y$36</c:f>
              <c:numCache>
                <c:formatCode>General</c:formatCode>
                <c:ptCount val="3"/>
                <c:pt idx="0">
                  <c:v>10.5</c:v>
                </c:pt>
                <c:pt idx="1">
                  <c:v>46.6</c:v>
                </c:pt>
                <c:pt idx="2">
                  <c:v>89.9</c:v>
                </c:pt>
              </c:numCache>
            </c:numRef>
          </c:yVal>
          <c:smooth val="0"/>
        </c:ser>
        <c:ser>
          <c:idx val="23"/>
          <c:order val="23"/>
          <c:tx>
            <c:v>SnEDM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Compare_Theoretical!$A$46:$A$50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xVal>
          <c:yVal>
            <c:numRef>
              <c:f>Compare_Theoretical!$Y$46:$Y$50</c:f>
              <c:numCache>
                <c:formatCode>General</c:formatCode>
                <c:ptCount val="5"/>
                <c:pt idx="0">
                  <c:v>18.7</c:v>
                </c:pt>
                <c:pt idx="1">
                  <c:v>70.4</c:v>
                </c:pt>
                <c:pt idx="2">
                  <c:v>24.7</c:v>
                </c:pt>
                <c:pt idx="3">
                  <c:v>53.7</c:v>
                </c:pt>
                <c:pt idx="4">
                  <c:v>70.3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0240"/>
        <c:axId val="423954000"/>
      </c:scatterChart>
      <c:catAx>
        <c:axId val="4239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/>
                    </a:solidFill>
                  </a:rPr>
                  <a:t>Neutron number</a:t>
                </a:r>
              </a:p>
            </c:rich>
          </c:tx>
          <c:layout>
            <c:manualLayout>
              <c:xMode val="edge"/>
              <c:yMode val="edge"/>
              <c:x val="0.459881750314997"/>
              <c:y val="0.919616654922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4000"/>
        <c:crosses val="autoZero"/>
        <c:auto val="0"/>
        <c:lblAlgn val="ctr"/>
        <c:lblOffset val="100"/>
        <c:noMultiLvlLbl val="0"/>
      </c:catAx>
      <c:valAx>
        <c:axId val="423954000"/>
        <c:scaling>
          <c:orientation val="minMax"/>
          <c:max val="1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/>
                    </a:solidFill>
                  </a:rPr>
                  <a:t>P</a:t>
                </a:r>
                <a:r>
                  <a:rPr lang="en-US" sz="2800" b="1" baseline="-25000">
                    <a:solidFill>
                      <a:schemeClr val="tx1"/>
                    </a:solidFill>
                  </a:rPr>
                  <a:t>1n</a:t>
                </a:r>
                <a:r>
                  <a:rPr lang="en-US" sz="2800" b="1">
                    <a:solidFill>
                      <a:schemeClr val="tx1"/>
                    </a:solidFill>
                  </a:rPr>
                  <a:t> values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Q_beta!$E$27:$E$41</c:f>
              <c:numCache>
                <c:formatCode>0.00E+00</c:formatCode>
                <c:ptCount val="15"/>
                <c:pt idx="0">
                  <c:v>3.857332496431268</c:v>
                </c:pt>
                <c:pt idx="1">
                  <c:v>3.968482948553935</c:v>
                </c:pt>
                <c:pt idx="2">
                  <c:v>3.562173863364648</c:v>
                </c:pt>
                <c:pt idx="3">
                  <c:v>3.81888541459401</c:v>
                </c:pt>
                <c:pt idx="4">
                  <c:v>3.986323777050765</c:v>
                </c:pt>
                <c:pt idx="5">
                  <c:v>4.017033339298781</c:v>
                </c:pt>
                <c:pt idx="6">
                  <c:v>3.605951157564873</c:v>
                </c:pt>
                <c:pt idx="7">
                  <c:v>3.831229693867063</c:v>
                </c:pt>
                <c:pt idx="8">
                  <c:v>4.041787318971751</c:v>
                </c:pt>
                <c:pt idx="9">
                  <c:v>4.045322978786658</c:v>
                </c:pt>
                <c:pt idx="10">
                  <c:v>4.071882007306125</c:v>
                </c:pt>
                <c:pt idx="11">
                  <c:v>3.645225711535416</c:v>
                </c:pt>
                <c:pt idx="12">
                  <c:v>3.725666660314178</c:v>
                </c:pt>
                <c:pt idx="13">
                  <c:v>3.755874855672491</c:v>
                </c:pt>
                <c:pt idx="14">
                  <c:v>3.819543935541869</c:v>
                </c:pt>
              </c:numCache>
            </c:numRef>
          </c:xVal>
          <c:yVal>
            <c:numRef>
              <c:f>Q_beta!$F$27:$F$41</c:f>
              <c:numCache>
                <c:formatCode>General</c:formatCode>
                <c:ptCount val="15"/>
                <c:pt idx="0">
                  <c:v>-0.488664135920606</c:v>
                </c:pt>
                <c:pt idx="1">
                  <c:v>0.156726566196959</c:v>
                </c:pt>
                <c:pt idx="2">
                  <c:v>-1.636124892765039</c:v>
                </c:pt>
                <c:pt idx="3">
                  <c:v>-0.826440348383793</c:v>
                </c:pt>
                <c:pt idx="4">
                  <c:v>0.0489353074633495</c:v>
                </c:pt>
                <c:pt idx="5">
                  <c:v>0.11858366273134</c:v>
                </c:pt>
                <c:pt idx="6">
                  <c:v>-1.957140004173868</c:v>
                </c:pt>
                <c:pt idx="7">
                  <c:v>-1.210199587564972</c:v>
                </c:pt>
                <c:pt idx="8">
                  <c:v>-0.258945341449097</c:v>
                </c:pt>
                <c:pt idx="9">
                  <c:v>-0.188157116760725</c:v>
                </c:pt>
                <c:pt idx="10">
                  <c:v>-0.0932580434832105</c:v>
                </c:pt>
                <c:pt idx="11">
                  <c:v>-1.618661663227422</c:v>
                </c:pt>
                <c:pt idx="12">
                  <c:v>-1.400222898267447</c:v>
                </c:pt>
                <c:pt idx="13">
                  <c:v>-1.282481524008605</c:v>
                </c:pt>
                <c:pt idx="14">
                  <c:v>-0.998899154385843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9104"/>
        <c:axId val="402590736"/>
      </c:scatterChart>
      <c:valAx>
        <c:axId val="402589104"/>
        <c:scaling>
          <c:orientation val="minMax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90736"/>
        <c:crosses val="autoZero"/>
        <c:crossBetween val="midCat"/>
      </c:valAx>
      <c:valAx>
        <c:axId val="4025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Q_beta!$I$53:$I$56</c:f>
                <c:numCache>
                  <c:formatCode>General</c:formatCode>
                  <c:ptCount val="4"/>
                  <c:pt idx="0">
                    <c:v>0.00273740013257736</c:v>
                  </c:pt>
                  <c:pt idx="1">
                    <c:v>0.00724922503935625</c:v>
                  </c:pt>
                  <c:pt idx="2">
                    <c:v>0.00896376639635194</c:v>
                  </c:pt>
                  <c:pt idx="3">
                    <c:v>0.0125277254395169</c:v>
                  </c:pt>
                </c:numCache>
              </c:numRef>
            </c:plus>
            <c:minus>
              <c:numRef>
                <c:f>Q_beta!$I$53:$I$56</c:f>
                <c:numCache>
                  <c:formatCode>General</c:formatCode>
                  <c:ptCount val="4"/>
                  <c:pt idx="0">
                    <c:v>0.00273740013257736</c:v>
                  </c:pt>
                  <c:pt idx="1">
                    <c:v>0.00724922503935625</c:v>
                  </c:pt>
                  <c:pt idx="2">
                    <c:v>0.00896376639635194</c:v>
                  </c:pt>
                  <c:pt idx="3">
                    <c:v>0.0125277254395169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Q_beta!$D$53:$D$56</c:f>
              <c:numCache>
                <c:formatCode>General</c:formatCode>
                <c:ptCount val="4"/>
                <c:pt idx="0">
                  <c:v>82.0</c:v>
                </c:pt>
                <c:pt idx="1">
                  <c:v>83.0</c:v>
                </c:pt>
                <c:pt idx="2">
                  <c:v>84.0</c:v>
                </c:pt>
                <c:pt idx="3">
                  <c:v>85.0</c:v>
                </c:pt>
              </c:numCache>
            </c:numRef>
          </c:xVal>
          <c:yVal>
            <c:numRef>
              <c:f>Q_beta!$E$53:$E$56</c:f>
              <c:numCache>
                <c:formatCode>0.00E+00</c:formatCode>
                <c:ptCount val="4"/>
                <c:pt idx="0">
                  <c:v>3.562173863364648</c:v>
                </c:pt>
                <c:pt idx="1">
                  <c:v>3.81888541459401</c:v>
                </c:pt>
                <c:pt idx="2">
                  <c:v>3.986323777050765</c:v>
                </c:pt>
                <c:pt idx="3">
                  <c:v>4.017033339298781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60880"/>
        <c:axId val="421764784"/>
      </c:scatterChar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Q_beta!$G$53:$G$56</c:f>
                <c:numCache>
                  <c:formatCode>General</c:formatCode>
                  <c:ptCount val="4"/>
                  <c:pt idx="0">
                    <c:v>0.0602806858856996</c:v>
                  </c:pt>
                  <c:pt idx="1">
                    <c:v>0.0292098400846634</c:v>
                  </c:pt>
                  <c:pt idx="2">
                    <c:v>0.0285813624692354</c:v>
                  </c:pt>
                  <c:pt idx="3">
                    <c:v>0.0635747700969535</c:v>
                  </c:pt>
                </c:numCache>
              </c:numRef>
            </c:plus>
            <c:minus>
              <c:numRef>
                <c:f>Q_beta!$H$53:$H$56</c:f>
                <c:numCache>
                  <c:formatCode>General</c:formatCode>
                  <c:ptCount val="4"/>
                  <c:pt idx="0">
                    <c:v>0.0602806858856996</c:v>
                  </c:pt>
                  <c:pt idx="1">
                    <c:v>0.0292098400846634</c:v>
                  </c:pt>
                  <c:pt idx="2">
                    <c:v>0.0285813624692354</c:v>
                  </c:pt>
                  <c:pt idx="3">
                    <c:v>0.0635747700969535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Q_beta!$J$53:$J$56</c:f>
              <c:numCache>
                <c:formatCode>General</c:formatCode>
                <c:ptCount val="4"/>
                <c:pt idx="0">
                  <c:v>82.1</c:v>
                </c:pt>
                <c:pt idx="1">
                  <c:v>83.1</c:v>
                </c:pt>
                <c:pt idx="2">
                  <c:v>84.1</c:v>
                </c:pt>
                <c:pt idx="3">
                  <c:v>85.1</c:v>
                </c:pt>
              </c:numCache>
            </c:numRef>
          </c:xVal>
          <c:yVal>
            <c:numRef>
              <c:f>Q_beta!$F$53:$F$56</c:f>
              <c:numCache>
                <c:formatCode>General</c:formatCode>
                <c:ptCount val="4"/>
                <c:pt idx="0">
                  <c:v>-1.636124892765039</c:v>
                </c:pt>
                <c:pt idx="1">
                  <c:v>-0.826440348383793</c:v>
                </c:pt>
                <c:pt idx="2">
                  <c:v>0.0489353074633495</c:v>
                </c:pt>
                <c:pt idx="3">
                  <c:v>0.11858366273134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2176"/>
        <c:axId val="421768176"/>
      </c:scatterChart>
      <c:valAx>
        <c:axId val="4217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Neutron number N</a:t>
                </a:r>
                <a:r>
                  <a:rPr lang="en-US" sz="1600" b="0" i="0" u="none" strike="noStrike" baseline="0"/>
                  <a:t> </a:t>
                </a:r>
                <a:endParaRPr lang="en-US" sz="16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4784"/>
        <c:crosses val="autoZero"/>
        <c:crossBetween val="midCat"/>
        <c:majorUnit val="1.0"/>
      </c:valAx>
      <c:valAx>
        <c:axId val="4217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800" baseline="0">
                    <a:effectLst/>
                  </a:rPr>
                  <a:t>log</a:t>
                </a:r>
                <a:r>
                  <a:rPr lang="mr-IN" sz="1800" baseline="-25000">
                    <a:effectLst/>
                  </a:rPr>
                  <a:t>10</a:t>
                </a:r>
                <a:r>
                  <a:rPr lang="mr-IN" sz="1800" baseline="0">
                    <a:effectLst/>
                  </a:rPr>
                  <a:t>(Q</a:t>
                </a:r>
                <a:r>
                  <a:rPr lang="mr-IN" sz="1800" baseline="-25000">
                    <a:effectLst/>
                  </a:rPr>
                  <a:t>β1n</a:t>
                </a:r>
                <a:r>
                  <a:rPr lang="mr-IN" sz="1800" baseline="0">
                    <a:effectLst/>
                  </a:rPr>
                  <a:t>)</a:t>
                </a:r>
                <a:endParaRPr lang="mr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0880"/>
        <c:crosses val="autoZero"/>
        <c:crossBetween val="midCat"/>
      </c:valAx>
      <c:valAx>
        <c:axId val="421768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800" b="0" i="0" baseline="0">
                    <a:effectLst/>
                  </a:rPr>
                  <a:t>log</a:t>
                </a:r>
                <a:r>
                  <a:rPr lang="mr-IN" sz="1800" b="0" i="0" baseline="-25000">
                    <a:effectLst/>
                  </a:rPr>
                  <a:t>10</a:t>
                </a:r>
                <a:r>
                  <a:rPr lang="mr-IN" sz="1800" b="0" i="0" baseline="0">
                    <a:effectLst/>
                  </a:rPr>
                  <a:t>(</a:t>
                </a:r>
                <a:r>
                  <a:rPr lang="en-US" sz="1800" b="0" i="0" baseline="0">
                    <a:effectLst/>
                  </a:rPr>
                  <a:t>P</a:t>
                </a:r>
                <a:r>
                  <a:rPr lang="mr-IN" sz="1800" b="0" i="0" baseline="-25000">
                    <a:effectLst/>
                  </a:rPr>
                  <a:t>1n</a:t>
                </a:r>
                <a:r>
                  <a:rPr lang="en-US" sz="1800" b="0" i="0" baseline="0">
                    <a:effectLst/>
                  </a:rPr>
                  <a:t>/T</a:t>
                </a:r>
                <a:r>
                  <a:rPr lang="en-US" sz="1000" b="0" i="0" u="none" strike="noStrike" baseline="-25000">
                    <a:effectLst/>
                  </a:rPr>
                  <a:t>1/2</a:t>
                </a:r>
                <a:r>
                  <a:rPr lang="en-US" sz="1800" b="0" i="0" baseline="0">
                    <a:effectLst/>
                  </a:rPr>
                  <a:t>)</a:t>
                </a:r>
                <a:endParaRPr lang="mr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2176"/>
        <c:crosses val="max"/>
        <c:crossBetween val="midCat"/>
      </c:valAx>
      <c:valAx>
        <c:axId val="42177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217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Q_beta!$I$57:$I$61</c:f>
                <c:numCache>
                  <c:formatCode>General</c:formatCode>
                  <c:ptCount val="5"/>
                  <c:pt idx="0">
                    <c:v>0.000322815521731852</c:v>
                  </c:pt>
                  <c:pt idx="1">
                    <c:v>0.00384331399914382</c:v>
                  </c:pt>
                  <c:pt idx="2">
                    <c:v>0.00788909140605362</c:v>
                  </c:pt>
                  <c:pt idx="3">
                    <c:v>0.0117376887000879</c:v>
                  </c:pt>
                  <c:pt idx="4">
                    <c:v>0.014721846844178</c:v>
                  </c:pt>
                </c:numCache>
              </c:numRef>
            </c:plus>
            <c:minus>
              <c:numRef>
                <c:f>Q_beta!$I$57:$I$61</c:f>
                <c:numCache>
                  <c:formatCode>General</c:formatCode>
                  <c:ptCount val="5"/>
                  <c:pt idx="0">
                    <c:v>0.000322815521731852</c:v>
                  </c:pt>
                  <c:pt idx="1">
                    <c:v>0.00384331399914382</c:v>
                  </c:pt>
                  <c:pt idx="2">
                    <c:v>0.00788909140605362</c:v>
                  </c:pt>
                  <c:pt idx="3">
                    <c:v>0.0117376887000879</c:v>
                  </c:pt>
                  <c:pt idx="4">
                    <c:v>0.014721846844178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Q_beta!$J$57:$J$61</c:f>
              <c:numCache>
                <c:formatCode>General</c:formatCode>
                <c:ptCount val="5"/>
                <c:pt idx="0">
                  <c:v>82.1</c:v>
                </c:pt>
                <c:pt idx="1">
                  <c:v>83.1</c:v>
                </c:pt>
                <c:pt idx="2">
                  <c:v>84.1</c:v>
                </c:pt>
                <c:pt idx="3">
                  <c:v>85.1</c:v>
                </c:pt>
                <c:pt idx="4">
                  <c:v>86.1</c:v>
                </c:pt>
              </c:numCache>
            </c:numRef>
          </c:xVal>
          <c:yVal>
            <c:numRef>
              <c:f>Q_beta!$E$57:$E$61</c:f>
              <c:numCache>
                <c:formatCode>0.00E+00</c:formatCode>
                <c:ptCount val="5"/>
                <c:pt idx="0">
                  <c:v>3.605951157564873</c:v>
                </c:pt>
                <c:pt idx="1">
                  <c:v>3.831229693867063</c:v>
                </c:pt>
                <c:pt idx="2">
                  <c:v>4.041787318971751</c:v>
                </c:pt>
                <c:pt idx="3">
                  <c:v>4.045322978786658</c:v>
                </c:pt>
                <c:pt idx="4">
                  <c:v>4.071882007306125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79984"/>
        <c:axId val="402144016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Q_beta!$G$57:$G$61</c:f>
                <c:numCache>
                  <c:formatCode>General</c:formatCode>
                  <c:ptCount val="5"/>
                  <c:pt idx="0">
                    <c:v>0.0546780559841439</c:v>
                  </c:pt>
                  <c:pt idx="1">
                    <c:v>0.041973087063534</c:v>
                  </c:pt>
                  <c:pt idx="2">
                    <c:v>0.0117256773165113</c:v>
                  </c:pt>
                  <c:pt idx="3">
                    <c:v>0.00727379317530604</c:v>
                  </c:pt>
                  <c:pt idx="4">
                    <c:v>0.0191466786717391</c:v>
                  </c:pt>
                </c:numCache>
              </c:numRef>
            </c:plus>
            <c:minus>
              <c:numRef>
                <c:f>Q_beta!$H$57:$H$61</c:f>
                <c:numCache>
                  <c:formatCode>General</c:formatCode>
                  <c:ptCount val="5"/>
                  <c:pt idx="0">
                    <c:v>0.0546780559841439</c:v>
                  </c:pt>
                  <c:pt idx="1">
                    <c:v>0.041973087063534</c:v>
                  </c:pt>
                  <c:pt idx="2">
                    <c:v>0.0117256773165113</c:v>
                  </c:pt>
                  <c:pt idx="3">
                    <c:v>0.00727379317530604</c:v>
                  </c:pt>
                  <c:pt idx="4">
                    <c:v>0.0191466786717391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Q_beta!$D$57:$D$61</c:f>
              <c:numCache>
                <c:formatCode>General</c:formatCode>
                <c:ptCount val="5"/>
                <c:pt idx="0">
                  <c:v>82.0</c:v>
                </c:pt>
                <c:pt idx="1">
                  <c:v>83.0</c:v>
                </c:pt>
                <c:pt idx="2">
                  <c:v>84.0</c:v>
                </c:pt>
                <c:pt idx="3">
                  <c:v>85.0</c:v>
                </c:pt>
                <c:pt idx="4">
                  <c:v>86.0</c:v>
                </c:pt>
              </c:numCache>
            </c:numRef>
          </c:xVal>
          <c:yVal>
            <c:numRef>
              <c:f>Q_beta!$F$57:$F$61</c:f>
              <c:numCache>
                <c:formatCode>General</c:formatCode>
                <c:ptCount val="5"/>
                <c:pt idx="0">
                  <c:v>-1.957140004173868</c:v>
                </c:pt>
                <c:pt idx="1">
                  <c:v>-1.210199587564972</c:v>
                </c:pt>
                <c:pt idx="2">
                  <c:v>-0.258945341449097</c:v>
                </c:pt>
                <c:pt idx="3">
                  <c:v>-0.188157116760725</c:v>
                </c:pt>
                <c:pt idx="4">
                  <c:v>-0.0932580434832105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46192"/>
        <c:axId val="422742064"/>
      </c:scatterChart>
      <c:valAx>
        <c:axId val="4227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Neutron number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4016"/>
        <c:crosses val="autoZero"/>
        <c:crossBetween val="midCat"/>
        <c:majorUnit val="1.0"/>
      </c:valAx>
      <c:valAx>
        <c:axId val="4021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800" b="0" i="0" baseline="0">
                    <a:effectLst/>
                  </a:rPr>
                  <a:t>log</a:t>
                </a:r>
                <a:r>
                  <a:rPr lang="mr-IN" sz="1800" b="0" i="0" baseline="-25000">
                    <a:effectLst/>
                  </a:rPr>
                  <a:t>10</a:t>
                </a:r>
                <a:r>
                  <a:rPr lang="mr-IN" sz="1800" b="0" i="0" baseline="0">
                    <a:effectLst/>
                  </a:rPr>
                  <a:t>(Q</a:t>
                </a:r>
                <a:r>
                  <a:rPr lang="mr-IN" sz="1800" b="0" i="0" baseline="-25000">
                    <a:effectLst/>
                  </a:rPr>
                  <a:t>β1n</a:t>
                </a:r>
                <a:r>
                  <a:rPr lang="mr-IN" sz="1800" b="0" i="0" baseline="0">
                    <a:effectLst/>
                  </a:rPr>
                  <a:t>)</a:t>
                </a:r>
                <a:endParaRPr lang="mr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9984"/>
        <c:crosses val="autoZero"/>
        <c:crossBetween val="midCat"/>
      </c:valAx>
      <c:valAx>
        <c:axId val="422742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800" b="0" i="0" baseline="0">
                    <a:effectLst/>
                  </a:rPr>
                  <a:t>log</a:t>
                </a:r>
                <a:r>
                  <a:rPr lang="mr-IN" sz="1800" b="0" i="0" baseline="-25000">
                    <a:effectLst/>
                  </a:rPr>
                  <a:t>10</a:t>
                </a:r>
                <a:r>
                  <a:rPr lang="mr-IN" sz="1800" b="0" i="0" baseline="0">
                    <a:effectLst/>
                  </a:rPr>
                  <a:t>(P</a:t>
                </a:r>
                <a:r>
                  <a:rPr lang="mr-IN" sz="1800" b="0" i="0" baseline="-25000">
                    <a:effectLst/>
                  </a:rPr>
                  <a:t>1n</a:t>
                </a:r>
                <a:r>
                  <a:rPr lang="mr-IN" sz="1800" b="0" i="0" baseline="0">
                    <a:effectLst/>
                  </a:rPr>
                  <a:t>/T</a:t>
                </a:r>
                <a:r>
                  <a:rPr lang="mr-IN" sz="1800" b="0" i="0" baseline="-25000">
                    <a:effectLst/>
                  </a:rPr>
                  <a:t>1/2</a:t>
                </a:r>
                <a:r>
                  <a:rPr lang="mr-IN" sz="1800" b="0" i="0" baseline="0">
                    <a:effectLst/>
                  </a:rPr>
                  <a:t>)</a:t>
                </a:r>
                <a:endParaRPr lang="mr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6192"/>
        <c:crosses val="max"/>
        <c:crossBetween val="midCat"/>
      </c:valAx>
      <c:valAx>
        <c:axId val="402346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227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Q_beta!$D$62:$D$65</c:f>
              <c:numCache>
                <c:formatCode>General</c:formatCode>
                <c:ptCount val="4"/>
                <c:pt idx="0">
                  <c:v>84.0</c:v>
                </c:pt>
                <c:pt idx="1">
                  <c:v>85.0</c:v>
                </c:pt>
                <c:pt idx="2">
                  <c:v>86.0</c:v>
                </c:pt>
                <c:pt idx="3">
                  <c:v>87.0</c:v>
                </c:pt>
              </c:numCache>
            </c:numRef>
          </c:xVal>
          <c:yVal>
            <c:numRef>
              <c:f>Q_beta!$E$62:$E$65</c:f>
              <c:numCache>
                <c:formatCode>0.00E+00</c:formatCode>
                <c:ptCount val="4"/>
                <c:pt idx="0">
                  <c:v>3.645225711535416</c:v>
                </c:pt>
                <c:pt idx="1">
                  <c:v>3.725666660314178</c:v>
                </c:pt>
                <c:pt idx="2">
                  <c:v>3.755874855672491</c:v>
                </c:pt>
                <c:pt idx="3">
                  <c:v>3.819543935541869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20864"/>
        <c:axId val="4023098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Q_beta!$D$62:$D$65</c:f>
              <c:numCache>
                <c:formatCode>General</c:formatCode>
                <c:ptCount val="4"/>
                <c:pt idx="0">
                  <c:v>84.0</c:v>
                </c:pt>
                <c:pt idx="1">
                  <c:v>85.0</c:v>
                </c:pt>
                <c:pt idx="2">
                  <c:v>86.0</c:v>
                </c:pt>
                <c:pt idx="3">
                  <c:v>87.0</c:v>
                </c:pt>
              </c:numCache>
            </c:numRef>
          </c:xVal>
          <c:yVal>
            <c:numRef>
              <c:f>Q_beta!$F$62:$F$65</c:f>
              <c:numCache>
                <c:formatCode>General</c:formatCode>
                <c:ptCount val="4"/>
                <c:pt idx="0">
                  <c:v>-1.618661663227422</c:v>
                </c:pt>
                <c:pt idx="1">
                  <c:v>-1.400222898267447</c:v>
                </c:pt>
                <c:pt idx="2">
                  <c:v>-1.282481524008605</c:v>
                </c:pt>
                <c:pt idx="3">
                  <c:v>-0.998899154385843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2272"/>
        <c:axId val="402312720"/>
      </c:scatterChart>
      <c:valAx>
        <c:axId val="4023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9888"/>
        <c:crosses val="autoZero"/>
        <c:crossBetween val="midCat"/>
      </c:valAx>
      <c:valAx>
        <c:axId val="4023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20864"/>
        <c:crosses val="autoZero"/>
        <c:crossBetween val="midCat"/>
      </c:valAx>
      <c:valAx>
        <c:axId val="40231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2272"/>
        <c:crosses val="max"/>
        <c:crossBetween val="midCat"/>
      </c:valAx>
      <c:valAx>
        <c:axId val="40211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23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606183</xdr:colOff>
      <xdr:row>67</xdr:row>
      <xdr:rowOff>89436</xdr:rowOff>
    </xdr:from>
    <xdr:to>
      <xdr:col>31</xdr:col>
      <xdr:colOff>107324</xdr:colOff>
      <xdr:row>100</xdr:row>
      <xdr:rowOff>71548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615126</xdr:colOff>
      <xdr:row>102</xdr:row>
      <xdr:rowOff>53416</xdr:rowOff>
    </xdr:from>
    <xdr:to>
      <xdr:col>31</xdr:col>
      <xdr:colOff>125211</xdr:colOff>
      <xdr:row>140</xdr:row>
      <xdr:rowOff>53663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42540</xdr:colOff>
      <xdr:row>101</xdr:row>
      <xdr:rowOff>56890</xdr:rowOff>
    </xdr:from>
    <xdr:to>
      <xdr:col>16</xdr:col>
      <xdr:colOff>550540</xdr:colOff>
      <xdr:row>103</xdr:row>
      <xdr:rowOff>99342</xdr:rowOff>
    </xdr:to>
    <xdr:sp macro="" textlink="">
      <xdr:nvSpPr>
        <xdr:cNvPr id="4" name="TextBox 3"/>
        <xdr:cNvSpPr txBox="1"/>
      </xdr:nvSpPr>
      <xdr:spPr>
        <a:xfrm>
          <a:off x="5802258" y="16584777"/>
          <a:ext cx="7913352" cy="364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82</a:t>
          </a:r>
          <a:r>
            <a:rPr lang="en-US" sz="1800" baseline="0"/>
            <a:t>     83      82      83      84      85      82     83      84    85      86       84     85     86      87</a:t>
          </a:r>
          <a:endParaRPr lang="en-US" sz="1800"/>
        </a:p>
      </xdr:txBody>
    </xdr:sp>
    <xdr:clientData/>
  </xdr:twoCellAnchor>
  <xdr:twoCellAnchor>
    <xdr:from>
      <xdr:col>7</xdr:col>
      <xdr:colOff>778935</xdr:colOff>
      <xdr:row>111</xdr:row>
      <xdr:rowOff>67735</xdr:rowOff>
    </xdr:from>
    <xdr:to>
      <xdr:col>17</xdr:col>
      <xdr:colOff>457201</xdr:colOff>
      <xdr:row>113</xdr:row>
      <xdr:rowOff>118534</xdr:rowOff>
    </xdr:to>
    <xdr:sp macro="" textlink="">
      <xdr:nvSpPr>
        <xdr:cNvPr id="6" name="TextBox 5"/>
        <xdr:cNvSpPr txBox="1"/>
      </xdr:nvSpPr>
      <xdr:spPr>
        <a:xfrm>
          <a:off x="6557435" y="18597035"/>
          <a:ext cx="7933266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6</xdr:col>
      <xdr:colOff>751984</xdr:colOff>
      <xdr:row>104</xdr:row>
      <xdr:rowOff>138329</xdr:rowOff>
    </xdr:from>
    <xdr:to>
      <xdr:col>15</xdr:col>
      <xdr:colOff>785848</xdr:colOff>
      <xdr:row>107</xdr:row>
      <xdr:rowOff>69340</xdr:rowOff>
    </xdr:to>
    <xdr:sp macro="" textlink="">
      <xdr:nvSpPr>
        <xdr:cNvPr id="7" name="TextBox 6"/>
        <xdr:cNvSpPr txBox="1"/>
      </xdr:nvSpPr>
      <xdr:spPr>
        <a:xfrm>
          <a:off x="5688885" y="17149174"/>
          <a:ext cx="7439217" cy="4139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rgbClr val="FF0000"/>
              </a:solidFill>
            </a:rPr>
            <a:t>Ag	  </a:t>
          </a:r>
          <a:r>
            <a:rPr lang="en-US" sz="2400" baseline="0">
              <a:solidFill>
                <a:srgbClr val="FF0000"/>
              </a:solidFill>
            </a:rPr>
            <a:t>            </a:t>
          </a:r>
          <a:r>
            <a:rPr lang="en-US" sz="2400">
              <a:solidFill>
                <a:srgbClr val="FF0000"/>
              </a:solidFill>
            </a:rPr>
            <a:t>Cd		　</a:t>
          </a:r>
          <a:r>
            <a:rPr lang="en-US" sz="2400" baseline="0">
              <a:solidFill>
                <a:srgbClr val="FF0000"/>
              </a:solidFill>
            </a:rPr>
            <a:t>    </a:t>
          </a:r>
          <a:r>
            <a:rPr lang="en-US" sz="2400">
              <a:solidFill>
                <a:srgbClr val="FF0000"/>
              </a:solidFill>
            </a:rPr>
            <a:t>In			Sn</a:t>
          </a:r>
        </a:p>
      </xdr:txBody>
    </xdr:sp>
    <xdr:clientData/>
  </xdr:twoCellAnchor>
  <xdr:twoCellAnchor>
    <xdr:from>
      <xdr:col>13</xdr:col>
      <xdr:colOff>604435</xdr:colOff>
      <xdr:row>58</xdr:row>
      <xdr:rowOff>0</xdr:rowOff>
    </xdr:from>
    <xdr:to>
      <xdr:col>14</xdr:col>
      <xdr:colOff>36316</xdr:colOff>
      <xdr:row>58</xdr:row>
      <xdr:rowOff>162291</xdr:rowOff>
    </xdr:to>
    <xdr:cxnSp macro="">
      <xdr:nvCxnSpPr>
        <xdr:cNvPr id="8" name="Straight Connector 7"/>
        <xdr:cNvCxnSpPr/>
      </xdr:nvCxnSpPr>
      <xdr:spPr>
        <a:xfrm>
          <a:off x="11335935" y="9779000"/>
          <a:ext cx="257381" cy="162291"/>
        </a:xfrm>
        <a:prstGeom prst="line">
          <a:avLst/>
        </a:prstGeom>
        <a:ln w="127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128778</xdr:colOff>
      <xdr:row>55</xdr:row>
      <xdr:rowOff>150422</xdr:rowOff>
    </xdr:from>
    <xdr:ext cx="880099" cy="336214"/>
    <xdr:sp macro="" textlink="">
      <xdr:nvSpPr>
        <xdr:cNvPr id="9" name="TextBox 8"/>
        <xdr:cNvSpPr txBox="1"/>
      </xdr:nvSpPr>
      <xdr:spPr>
        <a:xfrm>
          <a:off x="10860278" y="9434122"/>
          <a:ext cx="880099" cy="3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>
              <a:solidFill>
                <a:schemeClr val="accent2"/>
              </a:solidFill>
            </a:rPr>
            <a:t>QRPA-1</a:t>
          </a:r>
        </a:p>
      </xdr:txBody>
    </xdr:sp>
    <xdr:clientData/>
  </xdr:oneCellAnchor>
  <xdr:oneCellAnchor>
    <xdr:from>
      <xdr:col>14</xdr:col>
      <xdr:colOff>288366</xdr:colOff>
      <xdr:row>58</xdr:row>
      <xdr:rowOff>119872</xdr:rowOff>
    </xdr:from>
    <xdr:ext cx="946026" cy="319287"/>
    <xdr:sp macro="" textlink="">
      <xdr:nvSpPr>
        <xdr:cNvPr id="10" name="TextBox 9"/>
        <xdr:cNvSpPr txBox="1"/>
      </xdr:nvSpPr>
      <xdr:spPr>
        <a:xfrm>
          <a:off x="11845366" y="9898872"/>
          <a:ext cx="946026" cy="3192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>
              <a:solidFill>
                <a:srgbClr val="00B050"/>
              </a:solidFill>
            </a:rPr>
            <a:t>QRPA-2</a:t>
          </a:r>
        </a:p>
      </xdr:txBody>
    </xdr:sp>
    <xdr:clientData/>
  </xdr:oneCellAnchor>
  <xdr:twoCellAnchor>
    <xdr:from>
      <xdr:col>14</xdr:col>
      <xdr:colOff>499735</xdr:colOff>
      <xdr:row>60</xdr:row>
      <xdr:rowOff>106823</xdr:rowOff>
    </xdr:from>
    <xdr:to>
      <xdr:col>14</xdr:col>
      <xdr:colOff>761379</xdr:colOff>
      <xdr:row>61</xdr:row>
      <xdr:rowOff>99634</xdr:rowOff>
    </xdr:to>
    <xdr:cxnSp macro="">
      <xdr:nvCxnSpPr>
        <xdr:cNvPr id="11" name="Straight Connector 10"/>
        <xdr:cNvCxnSpPr>
          <a:stCxn id="10" idx="2"/>
        </xdr:cNvCxnSpPr>
      </xdr:nvCxnSpPr>
      <xdr:spPr>
        <a:xfrm flipH="1">
          <a:off x="12056735" y="10216023"/>
          <a:ext cx="261644" cy="157911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421898</xdr:colOff>
      <xdr:row>65</xdr:row>
      <xdr:rowOff>36287</xdr:rowOff>
    </xdr:from>
    <xdr:ext cx="478927" cy="366022"/>
    <xdr:sp macro="" textlink="">
      <xdr:nvSpPr>
        <xdr:cNvPr id="12" name="TextBox 11"/>
        <xdr:cNvSpPr txBox="1"/>
      </xdr:nvSpPr>
      <xdr:spPr>
        <a:xfrm>
          <a:off x="11978898" y="10970987"/>
          <a:ext cx="478927" cy="3660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>
              <a:solidFill>
                <a:srgbClr val="7030A0"/>
              </a:solidFill>
            </a:rPr>
            <a:t>D3C</a:t>
          </a:r>
        </a:p>
      </xdr:txBody>
    </xdr:sp>
    <xdr:clientData/>
  </xdr:oneCellAnchor>
  <xdr:twoCellAnchor>
    <xdr:from>
      <xdr:col>14</xdr:col>
      <xdr:colOff>605423</xdr:colOff>
      <xdr:row>67</xdr:row>
      <xdr:rowOff>75737</xdr:rowOff>
    </xdr:from>
    <xdr:to>
      <xdr:col>14</xdr:col>
      <xdr:colOff>661362</xdr:colOff>
      <xdr:row>67</xdr:row>
      <xdr:rowOff>118505</xdr:rowOff>
    </xdr:to>
    <xdr:cxnSp macro="">
      <xdr:nvCxnSpPr>
        <xdr:cNvPr id="13" name="Straight Connector 12"/>
        <xdr:cNvCxnSpPr>
          <a:endCxn id="12" idx="2"/>
        </xdr:cNvCxnSpPr>
      </xdr:nvCxnSpPr>
      <xdr:spPr>
        <a:xfrm flipV="1">
          <a:off x="12162423" y="11340637"/>
          <a:ext cx="55939" cy="42768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557184</xdr:colOff>
      <xdr:row>70</xdr:row>
      <xdr:rowOff>48436</xdr:rowOff>
    </xdr:from>
    <xdr:ext cx="950197" cy="283899"/>
    <xdr:sp macro="" textlink="">
      <xdr:nvSpPr>
        <xdr:cNvPr id="14" name="TextBox 13"/>
        <xdr:cNvSpPr txBox="1"/>
      </xdr:nvSpPr>
      <xdr:spPr>
        <a:xfrm>
          <a:off x="12114184" y="11808636"/>
          <a:ext cx="950197" cy="2838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rgbClr val="FF0000"/>
              </a:solidFill>
            </a:rPr>
            <a:t>QRPA-HF</a:t>
          </a:r>
        </a:p>
      </xdr:txBody>
    </xdr:sp>
    <xdr:clientData/>
  </xdr:oneCellAnchor>
  <xdr:twoCellAnchor>
    <xdr:from>
      <xdr:col>14</xdr:col>
      <xdr:colOff>439159</xdr:colOff>
      <xdr:row>71</xdr:row>
      <xdr:rowOff>154299</xdr:rowOff>
    </xdr:from>
    <xdr:to>
      <xdr:col>15</xdr:col>
      <xdr:colOff>83084</xdr:colOff>
      <xdr:row>73</xdr:row>
      <xdr:rowOff>154299</xdr:rowOff>
    </xdr:to>
    <xdr:cxnSp macro="">
      <xdr:nvCxnSpPr>
        <xdr:cNvPr id="15" name="Straight Connector 14"/>
        <xdr:cNvCxnSpPr/>
      </xdr:nvCxnSpPr>
      <xdr:spPr>
        <a:xfrm flipH="1">
          <a:off x="11996159" y="12079599"/>
          <a:ext cx="469425" cy="3302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394729</xdr:colOff>
      <xdr:row>52</xdr:row>
      <xdr:rowOff>102974</xdr:rowOff>
    </xdr:from>
    <xdr:ext cx="745460" cy="497702"/>
    <xdr:sp macro="" textlink="">
      <xdr:nvSpPr>
        <xdr:cNvPr id="16" name="TextBox 15"/>
        <xdr:cNvSpPr txBox="1"/>
      </xdr:nvSpPr>
      <xdr:spPr>
        <a:xfrm>
          <a:off x="13602729" y="8891374"/>
          <a:ext cx="745460" cy="49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400">
              <a:solidFill>
                <a:schemeClr val="tx1"/>
              </a:solidFill>
            </a:rPr>
            <a:t>(a)</a:t>
          </a:r>
        </a:p>
      </xdr:txBody>
    </xdr:sp>
    <xdr:clientData/>
  </xdr:oneCellAnchor>
  <xdr:oneCellAnchor>
    <xdr:from>
      <xdr:col>15</xdr:col>
      <xdr:colOff>289696</xdr:colOff>
      <xdr:row>80</xdr:row>
      <xdr:rowOff>1</xdr:rowOff>
    </xdr:from>
    <xdr:ext cx="745460" cy="497702"/>
    <xdr:sp macro="" textlink="">
      <xdr:nvSpPr>
        <xdr:cNvPr id="17" name="TextBox 16"/>
        <xdr:cNvSpPr txBox="1"/>
      </xdr:nvSpPr>
      <xdr:spPr>
        <a:xfrm>
          <a:off x="12735696" y="13800668"/>
          <a:ext cx="745460" cy="49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400">
              <a:solidFill>
                <a:schemeClr val="tx1"/>
              </a:solidFill>
            </a:rPr>
            <a:t>(b)</a:t>
          </a:r>
        </a:p>
      </xdr:txBody>
    </xdr:sp>
    <xdr:clientData/>
  </xdr:oneCellAnchor>
  <xdr:oneCellAnchor>
    <xdr:from>
      <xdr:col>13</xdr:col>
      <xdr:colOff>668931</xdr:colOff>
      <xdr:row>74</xdr:row>
      <xdr:rowOff>48474</xdr:rowOff>
    </xdr:from>
    <xdr:ext cx="799406" cy="264533"/>
    <xdr:sp macro="" textlink="">
      <xdr:nvSpPr>
        <xdr:cNvPr id="18" name="TextBox 17"/>
        <xdr:cNvSpPr txBox="1"/>
      </xdr:nvSpPr>
      <xdr:spPr>
        <a:xfrm>
          <a:off x="11400431" y="12469074"/>
          <a:ext cx="799406" cy="2645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chemeClr val="accent1"/>
              </a:solidFill>
            </a:rPr>
            <a:t>EDM</a:t>
          </a:r>
        </a:p>
      </xdr:txBody>
    </xdr:sp>
    <xdr:clientData/>
  </xdr:oneCellAnchor>
  <xdr:twoCellAnchor>
    <xdr:from>
      <xdr:col>14</xdr:col>
      <xdr:colOff>7426</xdr:colOff>
      <xdr:row>75</xdr:row>
      <xdr:rowOff>106641</xdr:rowOff>
    </xdr:from>
    <xdr:to>
      <xdr:col>14</xdr:col>
      <xdr:colOff>96948</xdr:colOff>
      <xdr:row>76</xdr:row>
      <xdr:rowOff>7427</xdr:rowOff>
    </xdr:to>
    <xdr:cxnSp macro="">
      <xdr:nvCxnSpPr>
        <xdr:cNvPr id="19" name="Straight Connector 18"/>
        <xdr:cNvCxnSpPr/>
      </xdr:nvCxnSpPr>
      <xdr:spPr>
        <a:xfrm flipH="1">
          <a:off x="11564426" y="12692341"/>
          <a:ext cx="89522" cy="65886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24</xdr:row>
      <xdr:rowOff>63500</xdr:rowOff>
    </xdr:from>
    <xdr:to>
      <xdr:col>15</xdr:col>
      <xdr:colOff>584200</xdr:colOff>
      <xdr:row>45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88</xdr:row>
      <xdr:rowOff>127000</xdr:rowOff>
    </xdr:from>
    <xdr:to>
      <xdr:col>14</xdr:col>
      <xdr:colOff>431800</xdr:colOff>
      <xdr:row>109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63</xdr:row>
      <xdr:rowOff>127000</xdr:rowOff>
    </xdr:from>
    <xdr:to>
      <xdr:col>14</xdr:col>
      <xdr:colOff>438150</xdr:colOff>
      <xdr:row>84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635000</xdr:colOff>
      <xdr:row>63</xdr:row>
      <xdr:rowOff>127000</xdr:rowOff>
    </xdr:from>
    <xdr:to>
      <xdr:col>20</xdr:col>
      <xdr:colOff>254000</xdr:colOff>
      <xdr:row>80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622300</xdr:colOff>
      <xdr:row>85</xdr:row>
      <xdr:rowOff>38100</xdr:rowOff>
    </xdr:from>
    <xdr:ext cx="1870320" cy="264560"/>
    <xdr:sp macro="" textlink="">
      <xdr:nvSpPr>
        <xdr:cNvPr id="6" name="TextBox 5"/>
        <xdr:cNvSpPr txBox="1"/>
      </xdr:nvSpPr>
      <xdr:spPr>
        <a:xfrm>
          <a:off x="3924300" y="14071600"/>
          <a:ext cx="18703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Neutron number Nlog</a:t>
          </a:r>
          <a:r>
            <a:rPr lang="en-US" sz="1100" baseline="-25000"/>
            <a:t>10</a:t>
          </a:r>
          <a:r>
            <a:rPr lang="en-US" sz="1100" baseline="0"/>
            <a:t>(Q</a:t>
          </a:r>
          <a:r>
            <a:rPr lang="en-US" sz="1100" baseline="-25000"/>
            <a:t>β1n</a:t>
          </a:r>
          <a:r>
            <a:rPr lang="en-US" sz="1100" baseline="0"/>
            <a:t>)</a:t>
          </a:r>
          <a:endParaRPr lang="en-US" sz="1100" baseline="-250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__Anonymous_Sheet_DB__0" displayName="__Anonymous_Sheet_DB__0" ref="C22:K39" headerRowCount="0" totalsRowShown="0">
  <sortState ref="C22:K39">
    <sortCondition ref="C22:C39"/>
  </sortState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3"/>
  <sheetViews>
    <sheetView topLeftCell="A53" workbookViewId="0">
      <selection activeCell="H7" sqref="H7"/>
    </sheetView>
  </sheetViews>
  <sheetFormatPr baseColWidth="10" defaultColWidth="8.83203125" defaultRowHeight="14" x14ac:dyDescent="0.15"/>
  <cols>
    <col min="1" max="2" width="10.6640625" customWidth="1"/>
    <col min="3" max="3" width="21.5" customWidth="1"/>
    <col min="4" max="4" width="10.83203125" customWidth="1"/>
    <col min="5" max="5" width="8.1640625" customWidth="1"/>
    <col min="6" max="6" width="10.1640625" customWidth="1"/>
    <col min="7" max="8" width="9.1640625" customWidth="1"/>
    <col min="9" max="9" width="10.1640625" customWidth="1"/>
    <col min="10" max="10" width="9.1640625" customWidth="1"/>
    <col min="11" max="11" width="9.5" customWidth="1"/>
    <col min="12" max="13" width="10.6640625" customWidth="1"/>
    <col min="15" max="15" width="20.5" customWidth="1"/>
    <col min="16" max="16" width="12.83203125" customWidth="1"/>
    <col min="18" max="18" width="21.83203125" customWidth="1"/>
    <col min="23" max="23" width="10.1640625" customWidth="1"/>
  </cols>
  <sheetData>
    <row r="2" spans="1:14" x14ac:dyDescent="0.15">
      <c r="D2" t="s">
        <v>0</v>
      </c>
      <c r="F2" t="s">
        <v>1</v>
      </c>
      <c r="H2" t="s">
        <v>2</v>
      </c>
      <c r="J2" t="s">
        <v>3</v>
      </c>
      <c r="K2" t="s">
        <v>4</v>
      </c>
      <c r="M2" t="s">
        <v>24</v>
      </c>
    </row>
    <row r="3" spans="1:14" x14ac:dyDescent="0.15">
      <c r="A3">
        <f>VALUE(RIGHT(C3,3))-B3</f>
        <v>82</v>
      </c>
      <c r="B3">
        <v>47</v>
      </c>
      <c r="C3" t="str">
        <f t="shared" ref="C3:C14" si="0">LEFT(RIGHT(C22,15),5)</f>
        <v>Ag129</v>
      </c>
      <c r="D3" s="1">
        <f t="shared" ref="D3:D14" si="1">D22</f>
        <v>55.176900000000003</v>
      </c>
      <c r="E3" s="1">
        <f t="shared" ref="E3:E14" si="2">G22</f>
        <v>1.7204900000000001</v>
      </c>
      <c r="F3" s="1">
        <f t="shared" ref="F3:F14" si="3">E22</f>
        <v>17.9099</v>
      </c>
      <c r="G3" s="1">
        <f t="shared" ref="G3:G14" si="4">H22</f>
        <v>1.1647000000000001</v>
      </c>
      <c r="H3" s="1">
        <f t="shared" ref="H3:H14" si="5">F22</f>
        <v>0.36814799999999998</v>
      </c>
      <c r="I3" s="1">
        <f t="shared" ref="I3:K14" si="6">I22</f>
        <v>0.208149</v>
      </c>
      <c r="J3">
        <f t="shared" si="6"/>
        <v>0.91802700000000004</v>
      </c>
      <c r="K3">
        <f t="shared" si="6"/>
        <v>0</v>
      </c>
      <c r="M3" s="1">
        <f>F3+H3</f>
        <v>18.278048000000002</v>
      </c>
      <c r="N3">
        <f>SQRT(G3*G3+I3*I3)</f>
        <v>1.1831534542065962</v>
      </c>
    </row>
    <row r="4" spans="1:14" x14ac:dyDescent="0.15">
      <c r="A4">
        <f t="shared" ref="A4:A20" si="7">VALUE(RIGHT(C4,3))-B4</f>
        <v>83</v>
      </c>
      <c r="B4">
        <v>47</v>
      </c>
      <c r="C4" t="str">
        <f t="shared" si="0"/>
        <v>Ag130</v>
      </c>
      <c r="D4" s="1">
        <f t="shared" si="1"/>
        <v>46.024900000000002</v>
      </c>
      <c r="E4" s="1">
        <f t="shared" si="2"/>
        <v>3.38713</v>
      </c>
      <c r="F4" s="1">
        <f t="shared" si="3"/>
        <v>66.0261</v>
      </c>
      <c r="G4" s="1">
        <f t="shared" si="4"/>
        <v>5.7067699999999997</v>
      </c>
      <c r="H4" s="1">
        <f t="shared" si="5"/>
        <v>8.5150599999999998E-5</v>
      </c>
      <c r="I4" s="1">
        <f t="shared" si="6"/>
        <v>0.47837299999999999</v>
      </c>
      <c r="J4">
        <f t="shared" si="6"/>
        <v>0.95487100000000003</v>
      </c>
      <c r="K4">
        <f t="shared" si="6"/>
        <v>0</v>
      </c>
      <c r="M4" s="1">
        <f t="shared" ref="M4:M20" si="8">F4+H4</f>
        <v>66.0261851506</v>
      </c>
      <c r="N4">
        <f t="shared" ref="N4:N20" si="9">SQRT(G4*G4+I4*I4)</f>
        <v>5.7267848361911584</v>
      </c>
    </row>
    <row r="5" spans="1:14" x14ac:dyDescent="0.15">
      <c r="A5">
        <f t="shared" si="7"/>
        <v>84</v>
      </c>
      <c r="B5">
        <v>47</v>
      </c>
      <c r="C5" t="str">
        <f t="shared" si="0"/>
        <v>Ag131</v>
      </c>
      <c r="D5" s="1">
        <f t="shared" si="1"/>
        <v>36.384799999999998</v>
      </c>
      <c r="E5" s="1">
        <f t="shared" si="2"/>
        <v>5.7442500000000001</v>
      </c>
      <c r="F5" s="1">
        <f t="shared" si="3"/>
        <v>99.999799999999993</v>
      </c>
      <c r="G5" s="1">
        <f t="shared" si="4"/>
        <v>15.277200000000001</v>
      </c>
      <c r="H5" s="1">
        <f t="shared" si="5"/>
        <v>1.71316</v>
      </c>
      <c r="I5" s="1">
        <f t="shared" si="6"/>
        <v>5.0741399999999999</v>
      </c>
      <c r="J5">
        <f t="shared" si="6"/>
        <v>1.35931</v>
      </c>
      <c r="K5">
        <f t="shared" si="6"/>
        <v>0</v>
      </c>
      <c r="M5" s="1">
        <f t="shared" si="8"/>
        <v>101.71296</v>
      </c>
      <c r="N5">
        <f t="shared" si="9"/>
        <v>16.097817758305005</v>
      </c>
    </row>
    <row r="6" spans="1:14" x14ac:dyDescent="0.15">
      <c r="A6">
        <f t="shared" si="7"/>
        <v>82</v>
      </c>
      <c r="B6">
        <v>48</v>
      </c>
      <c r="C6" t="str">
        <f t="shared" si="0"/>
        <v>Cd130</v>
      </c>
      <c r="D6" s="1">
        <f t="shared" si="1"/>
        <v>132.15799999999999</v>
      </c>
      <c r="E6" s="1">
        <f t="shared" si="2"/>
        <v>0.75644900000000004</v>
      </c>
      <c r="F6" s="1">
        <f t="shared" si="3"/>
        <v>3.0547</v>
      </c>
      <c r="G6" s="1">
        <f t="shared" si="4"/>
        <v>0.42363600000000001</v>
      </c>
      <c r="H6" s="1">
        <f t="shared" si="5"/>
        <v>2.7809399999999998E-5</v>
      </c>
      <c r="I6" s="1">
        <f t="shared" si="6"/>
        <v>0.182256</v>
      </c>
      <c r="J6">
        <f t="shared" si="6"/>
        <v>1.0253399999999999</v>
      </c>
      <c r="K6">
        <f t="shared" si="6"/>
        <v>4</v>
      </c>
      <c r="M6" s="1">
        <f t="shared" si="8"/>
        <v>3.0547278094000001</v>
      </c>
      <c r="N6">
        <f t="shared" si="9"/>
        <v>0.46117752550617641</v>
      </c>
    </row>
    <row r="7" spans="1:14" x14ac:dyDescent="0.15">
      <c r="A7">
        <f t="shared" si="7"/>
        <v>83</v>
      </c>
      <c r="B7">
        <v>48</v>
      </c>
      <c r="C7" t="str">
        <f t="shared" si="0"/>
        <v>Cd131</v>
      </c>
      <c r="D7" s="1">
        <f t="shared" si="1"/>
        <v>98.941900000000004</v>
      </c>
      <c r="E7" s="1">
        <f t="shared" si="2"/>
        <v>1.35954</v>
      </c>
      <c r="F7" s="1">
        <f t="shared" si="3"/>
        <v>14.7188</v>
      </c>
      <c r="G7" s="1">
        <f t="shared" si="4"/>
        <v>0.971078</v>
      </c>
      <c r="H7" s="1">
        <f t="shared" si="5"/>
        <v>4.9836600000000002E-2</v>
      </c>
      <c r="I7" s="1">
        <f t="shared" si="6"/>
        <v>0.118075</v>
      </c>
      <c r="J7">
        <f t="shared" si="6"/>
        <v>1.10497</v>
      </c>
      <c r="K7">
        <f t="shared" si="6"/>
        <v>4</v>
      </c>
      <c r="M7" s="1">
        <f t="shared" si="8"/>
        <v>14.768636600000001</v>
      </c>
      <c r="N7">
        <f t="shared" si="9"/>
        <v>0.9782301302398122</v>
      </c>
    </row>
    <row r="8" spans="1:14" x14ac:dyDescent="0.15">
      <c r="A8">
        <f t="shared" si="7"/>
        <v>84</v>
      </c>
      <c r="B8">
        <v>48</v>
      </c>
      <c r="C8" t="str">
        <f t="shared" si="0"/>
        <v>Cd132</v>
      </c>
      <c r="D8" s="1">
        <f t="shared" si="1"/>
        <v>84.905699999999996</v>
      </c>
      <c r="E8" s="1">
        <f t="shared" si="2"/>
        <v>3.2509399999999999</v>
      </c>
      <c r="F8" s="1">
        <f t="shared" si="3"/>
        <v>95.032499999999999</v>
      </c>
      <c r="G8" s="1">
        <f t="shared" si="4"/>
        <v>5.0867300000000002</v>
      </c>
      <c r="H8" s="1">
        <f t="shared" si="5"/>
        <v>2.2149499999999999E-5</v>
      </c>
      <c r="I8" s="1">
        <f t="shared" si="6"/>
        <v>0.27940100000000001</v>
      </c>
      <c r="J8">
        <f t="shared" si="6"/>
        <v>1.1052200000000001</v>
      </c>
      <c r="K8">
        <f t="shared" si="6"/>
        <v>0</v>
      </c>
      <c r="M8" s="1">
        <f t="shared" si="8"/>
        <v>95.032522149499997</v>
      </c>
      <c r="N8">
        <f t="shared" si="9"/>
        <v>5.094397610287305</v>
      </c>
    </row>
    <row r="9" spans="1:14" x14ac:dyDescent="0.15">
      <c r="A9">
        <f t="shared" si="7"/>
        <v>85</v>
      </c>
      <c r="B9">
        <v>48</v>
      </c>
      <c r="C9" t="str">
        <f t="shared" si="0"/>
        <v>Cd133</v>
      </c>
      <c r="D9" s="1">
        <f t="shared" si="1"/>
        <v>65.547200000000004</v>
      </c>
      <c r="E9" s="1">
        <f t="shared" si="2"/>
        <v>7.8676700000000004</v>
      </c>
      <c r="F9" s="1">
        <f t="shared" si="3"/>
        <v>86.1267</v>
      </c>
      <c r="G9" s="1">
        <f t="shared" si="4"/>
        <v>7.21699</v>
      </c>
      <c r="H9" s="1">
        <f t="shared" si="5"/>
        <v>6.2473299999999998</v>
      </c>
      <c r="I9" s="1">
        <f t="shared" si="6"/>
        <v>2.8561100000000001</v>
      </c>
      <c r="J9">
        <f t="shared" si="6"/>
        <v>0.92871899999999996</v>
      </c>
      <c r="K9">
        <f t="shared" si="6"/>
        <v>0</v>
      </c>
      <c r="M9" s="1">
        <f t="shared" si="8"/>
        <v>92.374030000000005</v>
      </c>
      <c r="N9">
        <f t="shared" si="9"/>
        <v>7.7615919109548654</v>
      </c>
    </row>
    <row r="10" spans="1:14" x14ac:dyDescent="0.15">
      <c r="A10">
        <f t="shared" si="7"/>
        <v>82</v>
      </c>
      <c r="B10">
        <v>49</v>
      </c>
      <c r="C10" t="str">
        <f t="shared" si="0"/>
        <v>In131</v>
      </c>
      <c r="D10" s="1">
        <f t="shared" si="1"/>
        <v>278.02</v>
      </c>
      <c r="E10" s="1">
        <f t="shared" si="2"/>
        <v>6.16357</v>
      </c>
      <c r="F10" s="1">
        <f t="shared" si="3"/>
        <v>3.0685699999999998</v>
      </c>
      <c r="G10" s="1">
        <f t="shared" si="4"/>
        <v>0.380299</v>
      </c>
      <c r="H10" s="1">
        <f t="shared" si="5"/>
        <v>5.9006200000000002E-2</v>
      </c>
      <c r="I10" s="1">
        <f t="shared" si="6"/>
        <v>0.164822</v>
      </c>
      <c r="J10">
        <f t="shared" si="6"/>
        <v>1.0210999999999999</v>
      </c>
      <c r="K10">
        <f t="shared" si="6"/>
        <v>4</v>
      </c>
      <c r="M10" s="1">
        <f t="shared" si="8"/>
        <v>3.1275761999999996</v>
      </c>
      <c r="N10">
        <f t="shared" si="9"/>
        <v>0.41447994050979114</v>
      </c>
    </row>
    <row r="11" spans="1:14" x14ac:dyDescent="0.15">
      <c r="A11">
        <f t="shared" si="7"/>
        <v>83</v>
      </c>
      <c r="B11">
        <v>49</v>
      </c>
      <c r="C11" t="str">
        <f t="shared" si="0"/>
        <v>In132</v>
      </c>
      <c r="D11" s="1">
        <f t="shared" si="1"/>
        <v>212.74299999999999</v>
      </c>
      <c r="E11" s="1">
        <f t="shared" si="2"/>
        <v>7.4933300000000003</v>
      </c>
      <c r="F11" s="1">
        <f t="shared" si="3"/>
        <v>13.111599999999999</v>
      </c>
      <c r="G11" s="1">
        <f t="shared" si="4"/>
        <v>1.18004</v>
      </c>
      <c r="H11" s="1">
        <f t="shared" si="5"/>
        <v>4.3790000000000002E-4</v>
      </c>
      <c r="I11" s="1">
        <f t="shared" si="6"/>
        <v>0.105754</v>
      </c>
      <c r="J11">
        <f t="shared" si="6"/>
        <v>0.99718300000000004</v>
      </c>
      <c r="K11">
        <f t="shared" si="6"/>
        <v>0</v>
      </c>
      <c r="M11" s="1">
        <f t="shared" si="8"/>
        <v>13.112037899999999</v>
      </c>
      <c r="N11">
        <f t="shared" si="9"/>
        <v>1.1847693067074281</v>
      </c>
    </row>
    <row r="12" spans="1:14" x14ac:dyDescent="0.15">
      <c r="A12">
        <f t="shared" si="7"/>
        <v>84</v>
      </c>
      <c r="B12">
        <v>49</v>
      </c>
      <c r="C12" t="str">
        <f t="shared" si="0"/>
        <v>In133</v>
      </c>
      <c r="D12" s="1">
        <f t="shared" si="1"/>
        <v>165.33199999999999</v>
      </c>
      <c r="E12" s="1">
        <f t="shared" si="2"/>
        <v>2.2000899999999999</v>
      </c>
      <c r="F12" s="1">
        <f t="shared" si="3"/>
        <v>91.077600000000004</v>
      </c>
      <c r="G12" s="1">
        <f t="shared" si="4"/>
        <v>2.1396199999999999</v>
      </c>
      <c r="H12" s="1">
        <f t="shared" si="5"/>
        <v>0.62225399999999997</v>
      </c>
      <c r="I12" s="1">
        <f t="shared" si="6"/>
        <v>0.23369100000000001</v>
      </c>
      <c r="J12">
        <f t="shared" si="6"/>
        <v>1.1032900000000001</v>
      </c>
      <c r="K12">
        <f t="shared" si="6"/>
        <v>0</v>
      </c>
      <c r="M12" s="1">
        <f t="shared" si="8"/>
        <v>91.699854000000002</v>
      </c>
      <c r="N12">
        <f t="shared" si="9"/>
        <v>2.1523441239450998</v>
      </c>
    </row>
    <row r="13" spans="1:14" x14ac:dyDescent="0.15">
      <c r="A13">
        <f t="shared" si="7"/>
        <v>85</v>
      </c>
      <c r="B13">
        <v>49</v>
      </c>
      <c r="C13" t="str">
        <f t="shared" si="0"/>
        <v>In134</v>
      </c>
      <c r="D13" s="1">
        <f t="shared" si="1"/>
        <v>128.58099999999999</v>
      </c>
      <c r="E13" s="1">
        <f t="shared" si="2"/>
        <v>1.44418</v>
      </c>
      <c r="F13" s="1">
        <f t="shared" si="3"/>
        <v>83.370599999999996</v>
      </c>
      <c r="G13" s="1">
        <f t="shared" si="4"/>
        <v>1.03556</v>
      </c>
      <c r="H13" s="1">
        <f t="shared" si="5"/>
        <v>13.866</v>
      </c>
      <c r="I13" s="1">
        <f t="shared" si="6"/>
        <v>0.62340399999999996</v>
      </c>
      <c r="J13">
        <f t="shared" si="6"/>
        <v>0.93684599999999996</v>
      </c>
      <c r="K13">
        <f t="shared" si="6"/>
        <v>0</v>
      </c>
      <c r="M13" s="1">
        <f t="shared" si="8"/>
        <v>97.236599999999996</v>
      </c>
      <c r="N13">
        <f t="shared" si="9"/>
        <v>1.2087253868501315</v>
      </c>
    </row>
    <row r="14" spans="1:14" x14ac:dyDescent="0.15">
      <c r="A14">
        <f t="shared" si="7"/>
        <v>86</v>
      </c>
      <c r="B14">
        <v>49</v>
      </c>
      <c r="C14" t="str">
        <f t="shared" si="0"/>
        <v>In135</v>
      </c>
      <c r="D14" s="1">
        <f t="shared" si="1"/>
        <v>104.13800000000001</v>
      </c>
      <c r="E14" s="1">
        <f t="shared" si="2"/>
        <v>3.5476100000000002</v>
      </c>
      <c r="F14" s="1">
        <f t="shared" si="3"/>
        <v>84.239800000000002</v>
      </c>
      <c r="G14" s="1">
        <f t="shared" si="4"/>
        <v>2.3540399999999999</v>
      </c>
      <c r="H14" s="1">
        <f t="shared" si="5"/>
        <v>10.069699999999999</v>
      </c>
      <c r="I14" s="1">
        <f t="shared" si="6"/>
        <v>1.05332</v>
      </c>
      <c r="J14">
        <f t="shared" si="6"/>
        <v>1.0666899999999999</v>
      </c>
      <c r="K14">
        <f t="shared" si="6"/>
        <v>0</v>
      </c>
      <c r="M14" s="1">
        <f t="shared" si="8"/>
        <v>94.3095</v>
      </c>
      <c r="N14">
        <f t="shared" si="9"/>
        <v>2.5789508223306625</v>
      </c>
    </row>
    <row r="15" spans="1:14" x14ac:dyDescent="0.15">
      <c r="A15">
        <f t="shared" si="7"/>
        <v>87</v>
      </c>
      <c r="B15">
        <v>49</v>
      </c>
      <c r="C15" s="2" t="str">
        <f t="shared" ref="C15:C19" si="10">LEFT(RIGHT(C34,15),5)</f>
        <v>In136</v>
      </c>
      <c r="D15" s="3">
        <f t="shared" ref="D15:D20" si="11">D34</f>
        <v>106.839</v>
      </c>
      <c r="E15" s="3">
        <f t="shared" ref="E15:E20" si="12">G34</f>
        <v>14.4559</v>
      </c>
      <c r="F15" s="3">
        <f t="shared" ref="F15:F20" si="13">E34</f>
        <v>70.768100000000004</v>
      </c>
      <c r="G15" s="3">
        <f t="shared" ref="G15:G20" si="14">H34</f>
        <v>11.5722</v>
      </c>
      <c r="H15" s="3">
        <f t="shared" ref="H15:H20" si="15">F34</f>
        <v>19.155200000000001</v>
      </c>
      <c r="I15" s="3">
        <f t="shared" ref="I15:K20" si="16">I34</f>
        <v>6.5398100000000001</v>
      </c>
      <c r="J15" s="2">
        <f t="shared" si="16"/>
        <v>0.98450499999999996</v>
      </c>
      <c r="K15" s="2">
        <f t="shared" si="16"/>
        <v>0</v>
      </c>
      <c r="L15" s="4"/>
      <c r="M15" s="1">
        <f t="shared" si="8"/>
        <v>89.923300000000012</v>
      </c>
      <c r="N15">
        <f t="shared" si="9"/>
        <v>13.292288278400376</v>
      </c>
    </row>
    <row r="16" spans="1:14" x14ac:dyDescent="0.15">
      <c r="A16">
        <f t="shared" si="7"/>
        <v>84</v>
      </c>
      <c r="B16">
        <v>50</v>
      </c>
      <c r="C16" t="str">
        <f t="shared" si="10"/>
        <v>Sn134</v>
      </c>
      <c r="D16" s="1">
        <f t="shared" si="11"/>
        <v>1006.31</v>
      </c>
      <c r="E16" s="1">
        <f t="shared" si="12"/>
        <v>34.800199999999997</v>
      </c>
      <c r="F16" s="1">
        <f t="shared" si="13"/>
        <v>24.214200000000002</v>
      </c>
      <c r="G16" s="1">
        <f t="shared" si="14"/>
        <v>1.4407099999999999</v>
      </c>
      <c r="H16" s="1">
        <f t="shared" si="15"/>
        <v>1.62007E-7</v>
      </c>
      <c r="I16" s="1">
        <f t="shared" si="16"/>
        <v>0.11140700000000001</v>
      </c>
      <c r="J16">
        <f t="shared" si="16"/>
        <v>0.948488</v>
      </c>
      <c r="K16">
        <f t="shared" si="16"/>
        <v>0</v>
      </c>
      <c r="M16" s="1">
        <f t="shared" si="8"/>
        <v>24.214200162007003</v>
      </c>
      <c r="N16">
        <f t="shared" si="9"/>
        <v>1.4450110116358976</v>
      </c>
    </row>
    <row r="17" spans="1:14" x14ac:dyDescent="0.15">
      <c r="A17">
        <f t="shared" si="7"/>
        <v>85</v>
      </c>
      <c r="B17">
        <v>50</v>
      </c>
      <c r="C17" t="str">
        <f t="shared" si="10"/>
        <v>Sn135</v>
      </c>
      <c r="D17" s="1">
        <f t="shared" si="11"/>
        <v>515.95000000000005</v>
      </c>
      <c r="E17" s="1">
        <f t="shared" si="12"/>
        <v>28.7531</v>
      </c>
      <c r="F17" s="1">
        <f t="shared" si="13"/>
        <v>20.529800000000002</v>
      </c>
      <c r="G17" s="1">
        <f t="shared" si="14"/>
        <v>2.2279399999999998</v>
      </c>
      <c r="H17" s="1">
        <f t="shared" si="15"/>
        <v>2.6692599999999999E-5</v>
      </c>
      <c r="I17" s="1">
        <f t="shared" si="16"/>
        <v>0.12633800000000001</v>
      </c>
      <c r="J17">
        <f t="shared" si="16"/>
        <v>0.97590900000000003</v>
      </c>
      <c r="K17">
        <f t="shared" si="16"/>
        <v>0</v>
      </c>
      <c r="M17" s="1">
        <f t="shared" si="8"/>
        <v>20.5298266926</v>
      </c>
      <c r="N17">
        <f t="shared" si="9"/>
        <v>2.231519198627697</v>
      </c>
    </row>
    <row r="18" spans="1:14" x14ac:dyDescent="0.15">
      <c r="A18">
        <f t="shared" si="7"/>
        <v>86</v>
      </c>
      <c r="B18">
        <v>50</v>
      </c>
      <c r="C18" t="str">
        <f t="shared" si="10"/>
        <v>Sn136</v>
      </c>
      <c r="D18" s="1">
        <f t="shared" si="11"/>
        <v>370.41699999999997</v>
      </c>
      <c r="E18" s="1">
        <f t="shared" si="12"/>
        <v>3.94659</v>
      </c>
      <c r="F18" s="1">
        <f t="shared" si="13"/>
        <v>19.329000000000001</v>
      </c>
      <c r="G18" s="1">
        <f t="shared" si="14"/>
        <v>1.3469899999999999</v>
      </c>
      <c r="H18" s="1">
        <f t="shared" si="15"/>
        <v>0.14521800000000001</v>
      </c>
      <c r="I18" s="1">
        <f t="shared" si="16"/>
        <v>8.3258299999999993E-2</v>
      </c>
      <c r="J18">
        <f t="shared" si="16"/>
        <v>0.98569099999999998</v>
      </c>
      <c r="K18">
        <f t="shared" si="16"/>
        <v>0</v>
      </c>
      <c r="M18" s="1">
        <f t="shared" si="8"/>
        <v>19.474218</v>
      </c>
      <c r="N18">
        <f t="shared" si="9"/>
        <v>1.3495606709662555</v>
      </c>
    </row>
    <row r="19" spans="1:14" x14ac:dyDescent="0.15">
      <c r="A19">
        <f t="shared" si="7"/>
        <v>87</v>
      </c>
      <c r="B19">
        <v>50</v>
      </c>
      <c r="C19" t="str">
        <f t="shared" si="10"/>
        <v>Sn137</v>
      </c>
      <c r="D19" s="1">
        <f t="shared" si="11"/>
        <v>234.042</v>
      </c>
      <c r="E19" s="1">
        <f t="shared" si="12"/>
        <v>5.3326799999999999</v>
      </c>
      <c r="F19" s="1">
        <f t="shared" si="13"/>
        <v>23.4636</v>
      </c>
      <c r="G19" s="1">
        <f t="shared" si="14"/>
        <v>1.76667</v>
      </c>
      <c r="H19" s="1">
        <f t="shared" si="15"/>
        <v>0.74356</v>
      </c>
      <c r="I19" s="1">
        <f t="shared" si="16"/>
        <v>0.27263999999999999</v>
      </c>
      <c r="J19">
        <f t="shared" si="16"/>
        <v>1.0146599999999999</v>
      </c>
      <c r="K19">
        <f t="shared" si="16"/>
        <v>0</v>
      </c>
      <c r="M19" s="1">
        <f t="shared" si="8"/>
        <v>24.207159999999998</v>
      </c>
      <c r="N19">
        <f t="shared" si="9"/>
        <v>1.7875836927260218</v>
      </c>
    </row>
    <row r="20" spans="1:14" x14ac:dyDescent="0.15">
      <c r="A20">
        <f t="shared" si="7"/>
        <v>88</v>
      </c>
      <c r="B20">
        <v>50</v>
      </c>
      <c r="C20" t="s">
        <v>5</v>
      </c>
      <c r="D20" s="1">
        <f t="shared" si="11"/>
        <v>134.55000000000001</v>
      </c>
      <c r="E20" s="1">
        <f t="shared" si="12"/>
        <v>22.160799999999998</v>
      </c>
      <c r="F20" s="1">
        <f t="shared" si="13"/>
        <v>20.294499999999999</v>
      </c>
      <c r="G20" s="1">
        <f t="shared" si="14"/>
        <v>5.3932500000000001</v>
      </c>
      <c r="H20" s="1">
        <f t="shared" si="15"/>
        <v>2.2088199999999998</v>
      </c>
      <c r="I20" s="1">
        <f t="shared" si="16"/>
        <v>1.43008</v>
      </c>
      <c r="J20">
        <f t="shared" si="16"/>
        <v>0.90271900000000005</v>
      </c>
      <c r="K20">
        <f t="shared" si="16"/>
        <v>0</v>
      </c>
      <c r="M20" s="1">
        <f t="shared" si="8"/>
        <v>22.503319999999999</v>
      </c>
      <c r="N20">
        <f t="shared" si="9"/>
        <v>5.5796303075472666</v>
      </c>
    </row>
    <row r="21" spans="1:14" x14ac:dyDescent="0.15">
      <c r="D21" s="1"/>
      <c r="E21" s="1"/>
      <c r="F21" s="1"/>
      <c r="G21" s="1"/>
      <c r="H21" s="1"/>
      <c r="I21" s="1"/>
      <c r="M21" s="4"/>
    </row>
    <row r="22" spans="1:14" x14ac:dyDescent="0.15">
      <c r="C22" t="s">
        <v>6</v>
      </c>
      <c r="D22">
        <v>55.176900000000003</v>
      </c>
      <c r="E22">
        <v>17.9099</v>
      </c>
      <c r="F22">
        <v>0.36814799999999998</v>
      </c>
      <c r="G22">
        <v>1.7204900000000001</v>
      </c>
      <c r="H22">
        <v>1.1647000000000001</v>
      </c>
      <c r="I22">
        <v>0.208149</v>
      </c>
      <c r="J22">
        <v>0.91802700000000004</v>
      </c>
      <c r="K22">
        <v>0</v>
      </c>
      <c r="M22" s="4"/>
    </row>
    <row r="23" spans="1:14" x14ac:dyDescent="0.15">
      <c r="C23" s="4" t="s">
        <v>7</v>
      </c>
      <c r="D23" s="4">
        <v>46.024900000000002</v>
      </c>
      <c r="E23" s="4">
        <v>66.0261</v>
      </c>
      <c r="F23" s="19">
        <v>8.5150599999999998E-5</v>
      </c>
      <c r="G23" s="4">
        <v>3.38713</v>
      </c>
      <c r="H23" s="4">
        <v>5.7067699999999997</v>
      </c>
      <c r="I23" s="4">
        <v>0.47837299999999999</v>
      </c>
      <c r="J23" s="4">
        <v>0.95487100000000003</v>
      </c>
      <c r="K23" s="4">
        <v>0</v>
      </c>
      <c r="M23" s="4"/>
    </row>
    <row r="24" spans="1:14" x14ac:dyDescent="0.15">
      <c r="C24" s="4" t="s">
        <v>8</v>
      </c>
      <c r="D24" s="4">
        <v>36.384799999999998</v>
      </c>
      <c r="E24" s="4">
        <v>99.999799999999993</v>
      </c>
      <c r="F24" s="4">
        <v>1.71316</v>
      </c>
      <c r="G24" s="4">
        <v>5.7442500000000001</v>
      </c>
      <c r="H24" s="4">
        <v>15.277200000000001</v>
      </c>
      <c r="I24" s="4">
        <v>5.0741399999999999</v>
      </c>
      <c r="J24" s="4">
        <v>1.35931</v>
      </c>
      <c r="K24" s="4">
        <v>0</v>
      </c>
      <c r="L24" s="4"/>
      <c r="M24" s="4"/>
    </row>
    <row r="25" spans="1:14" x14ac:dyDescent="0.15">
      <c r="C25" t="s">
        <v>9</v>
      </c>
      <c r="D25">
        <v>132.15799999999999</v>
      </c>
      <c r="E25">
        <v>3.0547</v>
      </c>
      <c r="F25">
        <v>2.7809399999999998E-5</v>
      </c>
      <c r="G25">
        <v>0.75644900000000004</v>
      </c>
      <c r="H25">
        <v>0.42363600000000001</v>
      </c>
      <c r="I25">
        <v>0.182256</v>
      </c>
      <c r="J25">
        <v>1.0253399999999999</v>
      </c>
      <c r="K25">
        <v>4</v>
      </c>
    </row>
    <row r="26" spans="1:14" x14ac:dyDescent="0.15">
      <c r="C26" s="4" t="s">
        <v>10</v>
      </c>
      <c r="D26" s="4">
        <v>98.941900000000004</v>
      </c>
      <c r="E26" s="4">
        <v>14.7188</v>
      </c>
      <c r="F26" s="4">
        <v>4.9836600000000002E-2</v>
      </c>
      <c r="G26" s="4">
        <v>1.35954</v>
      </c>
      <c r="H26" s="4">
        <v>0.971078</v>
      </c>
      <c r="I26" s="4">
        <v>0.118075</v>
      </c>
      <c r="J26" s="4">
        <v>1.10497</v>
      </c>
      <c r="K26" s="4">
        <v>4</v>
      </c>
    </row>
    <row r="27" spans="1:14" x14ac:dyDescent="0.15">
      <c r="C27" t="s">
        <v>11</v>
      </c>
      <c r="D27">
        <v>84.905699999999996</v>
      </c>
      <c r="E27">
        <v>95.032499999999999</v>
      </c>
      <c r="F27">
        <v>2.2149499999999999E-5</v>
      </c>
      <c r="G27">
        <v>3.2509399999999999</v>
      </c>
      <c r="H27">
        <v>5.0867300000000002</v>
      </c>
      <c r="I27">
        <v>0.27940100000000001</v>
      </c>
      <c r="J27">
        <v>1.1052200000000001</v>
      </c>
      <c r="K27">
        <v>0</v>
      </c>
    </row>
    <row r="28" spans="1:14" x14ac:dyDescent="0.15">
      <c r="C28" t="s">
        <v>12</v>
      </c>
      <c r="D28">
        <v>65.547200000000004</v>
      </c>
      <c r="E28">
        <v>86.1267</v>
      </c>
      <c r="F28">
        <v>6.2473299999999998</v>
      </c>
      <c r="G28">
        <v>7.8676700000000004</v>
      </c>
      <c r="H28">
        <v>7.21699</v>
      </c>
      <c r="I28">
        <v>2.8561100000000001</v>
      </c>
      <c r="J28">
        <v>0.92871899999999996</v>
      </c>
      <c r="K28">
        <v>0</v>
      </c>
    </row>
    <row r="29" spans="1:14" x14ac:dyDescent="0.15">
      <c r="C29" t="s">
        <v>13</v>
      </c>
      <c r="D29">
        <v>278.02</v>
      </c>
      <c r="E29">
        <v>3.0685699999999998</v>
      </c>
      <c r="F29">
        <v>5.9006200000000002E-2</v>
      </c>
      <c r="G29">
        <v>6.16357</v>
      </c>
      <c r="H29">
        <v>0.380299</v>
      </c>
      <c r="I29">
        <v>0.164822</v>
      </c>
      <c r="J29">
        <v>1.0210999999999999</v>
      </c>
      <c r="K29">
        <v>4</v>
      </c>
    </row>
    <row r="30" spans="1:14" x14ac:dyDescent="0.15">
      <c r="C30" t="s">
        <v>14</v>
      </c>
      <c r="D30">
        <v>212.74299999999999</v>
      </c>
      <c r="E30">
        <v>13.111599999999999</v>
      </c>
      <c r="F30">
        <v>4.3790000000000002E-4</v>
      </c>
      <c r="G30">
        <v>7.4933300000000003</v>
      </c>
      <c r="H30">
        <v>1.18004</v>
      </c>
      <c r="I30">
        <v>0.105754</v>
      </c>
      <c r="J30">
        <v>0.99718300000000004</v>
      </c>
      <c r="K30">
        <v>0</v>
      </c>
    </row>
    <row r="31" spans="1:14" x14ac:dyDescent="0.15">
      <c r="B31" s="4"/>
      <c r="C31" t="s">
        <v>15</v>
      </c>
      <c r="D31">
        <v>165.33199999999999</v>
      </c>
      <c r="E31">
        <v>91.077600000000004</v>
      </c>
      <c r="F31">
        <v>0.62225399999999997</v>
      </c>
      <c r="G31">
        <v>2.2000899999999999</v>
      </c>
      <c r="H31">
        <v>2.1396199999999999</v>
      </c>
      <c r="I31">
        <v>0.23369100000000001</v>
      </c>
      <c r="J31">
        <v>1.1032900000000001</v>
      </c>
      <c r="K31">
        <v>0</v>
      </c>
    </row>
    <row r="32" spans="1:14" x14ac:dyDescent="0.15">
      <c r="C32" s="4" t="s">
        <v>16</v>
      </c>
      <c r="D32" s="4">
        <v>128.58099999999999</v>
      </c>
      <c r="E32" s="4">
        <v>83.370599999999996</v>
      </c>
      <c r="F32" s="4">
        <v>13.866</v>
      </c>
      <c r="G32" s="4">
        <v>1.44418</v>
      </c>
      <c r="H32" s="4">
        <v>1.03556</v>
      </c>
      <c r="I32" s="4">
        <v>0.62340399999999996</v>
      </c>
      <c r="J32" s="4">
        <v>0.93684599999999996</v>
      </c>
      <c r="K32" s="4">
        <v>0</v>
      </c>
    </row>
    <row r="33" spans="2:25" x14ac:dyDescent="0.15">
      <c r="C33" s="4" t="s">
        <v>17</v>
      </c>
      <c r="D33" s="4">
        <v>104.13800000000001</v>
      </c>
      <c r="E33" s="4">
        <v>84.239800000000002</v>
      </c>
      <c r="F33" s="4">
        <v>10.069699999999999</v>
      </c>
      <c r="G33" s="4">
        <v>3.5476100000000002</v>
      </c>
      <c r="H33" s="4">
        <v>2.3540399999999999</v>
      </c>
      <c r="I33" s="4">
        <v>1.05332</v>
      </c>
      <c r="J33" s="4">
        <v>1.0666899999999999</v>
      </c>
      <c r="K33" s="4">
        <v>0</v>
      </c>
    </row>
    <row r="34" spans="2:25" x14ac:dyDescent="0.15">
      <c r="C34" t="s">
        <v>18</v>
      </c>
      <c r="D34">
        <v>106.839</v>
      </c>
      <c r="E34">
        <v>70.768100000000004</v>
      </c>
      <c r="F34">
        <v>19.155200000000001</v>
      </c>
      <c r="G34">
        <v>14.4559</v>
      </c>
      <c r="H34">
        <v>11.5722</v>
      </c>
      <c r="I34">
        <v>6.5398100000000001</v>
      </c>
      <c r="J34">
        <v>0.98450499999999996</v>
      </c>
      <c r="K34">
        <v>0</v>
      </c>
    </row>
    <row r="35" spans="2:25" x14ac:dyDescent="0.15">
      <c r="C35" t="s">
        <v>19</v>
      </c>
      <c r="D35">
        <v>1006.31</v>
      </c>
      <c r="E35">
        <v>24.214200000000002</v>
      </c>
      <c r="F35">
        <v>1.62007E-7</v>
      </c>
      <c r="G35">
        <v>34.800199999999997</v>
      </c>
      <c r="H35">
        <v>1.4407099999999999</v>
      </c>
      <c r="I35">
        <v>0.11140700000000001</v>
      </c>
      <c r="J35">
        <v>0.948488</v>
      </c>
      <c r="K35">
        <v>0</v>
      </c>
    </row>
    <row r="36" spans="2:25" x14ac:dyDescent="0.15">
      <c r="C36" t="s">
        <v>20</v>
      </c>
      <c r="D36">
        <v>515.95000000000005</v>
      </c>
      <c r="E36">
        <v>20.529800000000002</v>
      </c>
      <c r="F36">
        <v>2.6692599999999999E-5</v>
      </c>
      <c r="G36">
        <v>28.7531</v>
      </c>
      <c r="H36">
        <v>2.2279399999999998</v>
      </c>
      <c r="I36">
        <v>0.12633800000000001</v>
      </c>
      <c r="J36">
        <v>0.97590900000000003</v>
      </c>
      <c r="K36">
        <v>0</v>
      </c>
    </row>
    <row r="37" spans="2:25" x14ac:dyDescent="0.15">
      <c r="C37" t="s">
        <v>21</v>
      </c>
      <c r="D37">
        <v>370.41699999999997</v>
      </c>
      <c r="E37">
        <v>19.329000000000001</v>
      </c>
      <c r="F37">
        <v>0.14521800000000001</v>
      </c>
      <c r="G37">
        <v>3.94659</v>
      </c>
      <c r="H37">
        <v>1.3469899999999999</v>
      </c>
      <c r="I37">
        <v>8.3258299999999993E-2</v>
      </c>
      <c r="J37">
        <v>0.98569099999999998</v>
      </c>
      <c r="K37">
        <v>0</v>
      </c>
    </row>
    <row r="38" spans="2:25" x14ac:dyDescent="0.15">
      <c r="C38" t="s">
        <v>22</v>
      </c>
      <c r="D38">
        <v>234.042</v>
      </c>
      <c r="E38">
        <v>23.4636</v>
      </c>
      <c r="F38">
        <v>0.74356</v>
      </c>
      <c r="G38">
        <v>5.3326799999999999</v>
      </c>
      <c r="H38">
        <v>1.76667</v>
      </c>
      <c r="I38">
        <v>0.27263999999999999</v>
      </c>
      <c r="J38">
        <v>1.0146599999999999</v>
      </c>
      <c r="K38">
        <v>0</v>
      </c>
    </row>
    <row r="39" spans="2:25" x14ac:dyDescent="0.15">
      <c r="C39" t="s">
        <v>23</v>
      </c>
      <c r="D39">
        <v>134.55000000000001</v>
      </c>
      <c r="E39">
        <v>20.294499999999999</v>
      </c>
      <c r="F39">
        <v>2.2088199999999998</v>
      </c>
      <c r="G39">
        <v>22.160799999999998</v>
      </c>
      <c r="H39">
        <v>5.3932500000000001</v>
      </c>
      <c r="I39">
        <v>1.43008</v>
      </c>
      <c r="J39">
        <v>0.90271900000000005</v>
      </c>
      <c r="K39">
        <v>0</v>
      </c>
    </row>
    <row r="40" spans="2:25" x14ac:dyDescent="0.15">
      <c r="B40" s="4"/>
    </row>
    <row r="45" spans="2:25" x14ac:dyDescent="0.15">
      <c r="F45" s="5"/>
      <c r="M45" t="s">
        <v>66</v>
      </c>
      <c r="P45" t="s">
        <v>67</v>
      </c>
      <c r="S45" s="4" t="s">
        <v>0</v>
      </c>
      <c r="U45" s="4" t="s">
        <v>1</v>
      </c>
      <c r="V45" s="4" t="s">
        <v>2</v>
      </c>
    </row>
    <row r="46" spans="2:25" x14ac:dyDescent="0.15">
      <c r="C46" s="15" t="str">
        <f>RIGHT(E46,3)</f>
        <v>129</v>
      </c>
      <c r="D46" s="15" t="str">
        <f>LEFT(E46,2)</f>
        <v>Ag</v>
      </c>
      <c r="E46" s="15" t="s">
        <v>37</v>
      </c>
      <c r="F46" s="17">
        <v>55.176900000000003</v>
      </c>
      <c r="G46" s="17">
        <v>1.7204900000000001</v>
      </c>
      <c r="H46" s="16">
        <v>17.9099</v>
      </c>
      <c r="I46" s="16">
        <v>1.1647000000000001</v>
      </c>
      <c r="J46" s="16">
        <v>0.36814799999999998</v>
      </c>
      <c r="K46" s="16">
        <v>0.208149</v>
      </c>
      <c r="L46" s="15">
        <v>0.91802700000000004</v>
      </c>
      <c r="M46">
        <v>52</v>
      </c>
      <c r="N46">
        <v>4</v>
      </c>
      <c r="R46" t="str">
        <f>"\textsuperscript{"&amp;C46&amp;"}"&amp;D46</f>
        <v>\textsuperscript{129}Ag</v>
      </c>
      <c r="S46" s="4" t="str">
        <f>TEXT(ROUND(F46,1),"0.0")&amp;" $\pm$ "&amp;TEXT(ROUND(G46,1),"0.0")</f>
        <v>55.2 $\pm$ 1.7</v>
      </c>
      <c r="T46" t="str">
        <f>M46&amp;" $\pm$ "&amp;N46</f>
        <v>52 $\pm$ 4</v>
      </c>
      <c r="U46" s="4" t="str">
        <f>TEXT(ROUND(H46,1),"0.0")&amp;" $\pm$ "&amp;TEXT(ROUND(I46,1),"0.0")</f>
        <v>17.9 $\pm$ 1.2</v>
      </c>
      <c r="V46" s="4" t="str">
        <f>TEXT(ROUND(J46,2),"0.00")&amp;" $\pm$ "&amp;TEXT(ROUND(K46,2),"0.00")</f>
        <v>0.37 $\pm$ 0.21</v>
      </c>
      <c r="W46" t="s">
        <v>68</v>
      </c>
      <c r="X46" t="str">
        <f>TEXT(ROUND(L46,2),"0.00")</f>
        <v>0.92</v>
      </c>
      <c r="Y46">
        <v>1</v>
      </c>
    </row>
    <row r="47" spans="2:25" x14ac:dyDescent="0.15">
      <c r="C47" s="15" t="str">
        <f t="shared" ref="C47:C62" si="17">RIGHT(E47,3)</f>
        <v>130</v>
      </c>
      <c r="D47" s="15" t="str">
        <f t="shared" ref="D47:D62" si="18">LEFT(E47,2)</f>
        <v>Ag</v>
      </c>
      <c r="E47" s="20" t="s">
        <v>38</v>
      </c>
      <c r="F47" s="17">
        <v>46.024900000000002</v>
      </c>
      <c r="G47" s="17">
        <v>3.38713</v>
      </c>
      <c r="H47" s="16">
        <v>66.0261</v>
      </c>
      <c r="I47" s="16">
        <v>5.7067699999999997</v>
      </c>
      <c r="J47" s="16">
        <v>8.5150599999999998E-5</v>
      </c>
      <c r="K47" s="16">
        <v>0.47837299999999999</v>
      </c>
      <c r="L47" s="15">
        <v>0.95487100000000003</v>
      </c>
      <c r="M47">
        <v>42</v>
      </c>
      <c r="N47">
        <v>5</v>
      </c>
      <c r="R47" t="str">
        <f t="shared" ref="R47:R62" si="19">"\textsuperscript{"&amp;C47&amp;"}"&amp;D47</f>
        <v>\textsuperscript{130}Ag</v>
      </c>
      <c r="S47" s="4" t="str">
        <f t="shared" ref="S47:S62" si="20">TEXT(ROUND(F47,1),"0.0")&amp;" $\pm$ "&amp;TEXT(ROUND(G47,1),"0.0")</f>
        <v>46.0 $\pm$ 3.4</v>
      </c>
      <c r="T47" t="str">
        <f t="shared" ref="T47:T61" si="21">M47&amp;" $\pm$ "&amp;N47</f>
        <v>42 $\pm$ 5</v>
      </c>
      <c r="U47" s="4" t="str">
        <f t="shared" ref="U47:U62" si="22">TEXT(ROUND(H47,1),"0.0")&amp;" $\pm$ "&amp;TEXT(ROUND(I47,1),"0.0")</f>
        <v>66.0 $\pm$ 5.7</v>
      </c>
      <c r="V47" s="4" t="str">
        <f t="shared" ref="V47:V62" si="23">TEXT(ROUND(J47,2),"0.00")&amp;" $\pm$ "&amp;TEXT(ROUND(K47,2),"0.00")</f>
        <v>0.00 $\pm$ 0.48</v>
      </c>
      <c r="W47" t="s">
        <v>68</v>
      </c>
      <c r="X47" t="str">
        <f t="shared" ref="X47:X62" si="24">TEXT(ROUND(L47,2),"0.00")</f>
        <v>0.95</v>
      </c>
      <c r="Y47">
        <v>2</v>
      </c>
    </row>
    <row r="48" spans="2:25" x14ac:dyDescent="0.15">
      <c r="C48" s="15" t="str">
        <f t="shared" si="17"/>
        <v>131</v>
      </c>
      <c r="D48" s="15" t="str">
        <f t="shared" si="18"/>
        <v>Ag</v>
      </c>
      <c r="E48" s="20" t="s">
        <v>65</v>
      </c>
      <c r="F48" s="17">
        <v>36.384799999999998</v>
      </c>
      <c r="G48" s="17">
        <v>5.7442500000000001</v>
      </c>
      <c r="H48" s="16">
        <v>99.999799999999993</v>
      </c>
      <c r="I48" s="16">
        <v>15.277200000000001</v>
      </c>
      <c r="J48" s="16">
        <v>1.71316</v>
      </c>
      <c r="K48" s="16">
        <v>5.0741399999999999</v>
      </c>
      <c r="L48" s="15">
        <v>1.35931</v>
      </c>
      <c r="M48" s="18">
        <v>35</v>
      </c>
      <c r="N48" s="18">
        <v>8</v>
      </c>
      <c r="R48" t="str">
        <f t="shared" si="19"/>
        <v>\textsuperscript{131}Ag</v>
      </c>
      <c r="S48" s="4" t="str">
        <f t="shared" si="20"/>
        <v>36.4 $\pm$ 5.7</v>
      </c>
      <c r="T48" t="str">
        <f t="shared" si="21"/>
        <v>35 $\pm$ 8</v>
      </c>
      <c r="U48" s="4" t="str">
        <f t="shared" si="22"/>
        <v>100.0 $\pm$ 15.3</v>
      </c>
      <c r="V48" s="4" t="str">
        <f t="shared" si="23"/>
        <v>1.71 $\pm$ 5.07</v>
      </c>
      <c r="W48" t="s">
        <v>68</v>
      </c>
      <c r="X48" t="str">
        <f t="shared" si="24"/>
        <v>1.36</v>
      </c>
      <c r="Y48">
        <v>3</v>
      </c>
    </row>
    <row r="49" spans="3:25" x14ac:dyDescent="0.15">
      <c r="C49" s="15" t="str">
        <f t="shared" si="17"/>
        <v>130</v>
      </c>
      <c r="D49" s="15" t="str">
        <f t="shared" si="18"/>
        <v>Cd</v>
      </c>
      <c r="E49" s="15" t="s">
        <v>39</v>
      </c>
      <c r="F49" s="17">
        <v>132.15799999999999</v>
      </c>
      <c r="G49" s="17">
        <v>0.75644900000000004</v>
      </c>
      <c r="H49" s="16">
        <v>3.0547</v>
      </c>
      <c r="I49" s="16">
        <v>0.42363600000000001</v>
      </c>
      <c r="J49" s="16">
        <v>2.7809399999999998E-5</v>
      </c>
      <c r="K49" s="16">
        <v>0.182256</v>
      </c>
      <c r="L49" s="15">
        <v>1.0253399999999999</v>
      </c>
      <c r="M49">
        <v>127</v>
      </c>
      <c r="N49">
        <v>2</v>
      </c>
      <c r="P49">
        <v>3.5</v>
      </c>
      <c r="Q49">
        <v>1</v>
      </c>
      <c r="R49" t="str">
        <f t="shared" si="19"/>
        <v>\textsuperscript{130}Cd</v>
      </c>
      <c r="S49" s="4" t="str">
        <f t="shared" si="20"/>
        <v>132.2 $\pm$ 0.8</v>
      </c>
      <c r="T49" t="str">
        <f t="shared" si="21"/>
        <v>127 $\pm$ 2</v>
      </c>
      <c r="U49" s="4" t="str">
        <f t="shared" si="22"/>
        <v>3.1 $\pm$ 0.4</v>
      </c>
      <c r="V49" s="4" t="str">
        <f t="shared" si="23"/>
        <v>0.00 $\pm$ 0.18</v>
      </c>
      <c r="W49" t="str">
        <f>P49&amp;" $\pm$ "&amp;Q49</f>
        <v>3.5 $\pm$ 1</v>
      </c>
      <c r="X49" t="str">
        <f t="shared" si="24"/>
        <v>1.03</v>
      </c>
      <c r="Y49">
        <v>4</v>
      </c>
    </row>
    <row r="50" spans="3:25" x14ac:dyDescent="0.15">
      <c r="C50" s="15" t="str">
        <f t="shared" si="17"/>
        <v>131</v>
      </c>
      <c r="D50" s="15" t="str">
        <f t="shared" si="18"/>
        <v>Cd</v>
      </c>
      <c r="E50" s="20" t="s">
        <v>40</v>
      </c>
      <c r="F50" s="17">
        <v>98.941900000000004</v>
      </c>
      <c r="G50" s="17">
        <v>1.35954</v>
      </c>
      <c r="H50" s="16">
        <v>14.7188</v>
      </c>
      <c r="I50" s="16">
        <v>0.971078</v>
      </c>
      <c r="J50" s="16">
        <v>4.9836600000000002E-2</v>
      </c>
      <c r="K50" s="16">
        <v>0.118075</v>
      </c>
      <c r="L50" s="15">
        <v>1.10497</v>
      </c>
      <c r="M50">
        <v>98</v>
      </c>
      <c r="N50">
        <v>0.2</v>
      </c>
      <c r="P50">
        <v>3.5</v>
      </c>
      <c r="Q50">
        <v>1</v>
      </c>
      <c r="R50" t="str">
        <f t="shared" si="19"/>
        <v>\textsuperscript{131}Cd</v>
      </c>
      <c r="S50" s="4" t="str">
        <f t="shared" si="20"/>
        <v>98.9 $\pm$ 1.4</v>
      </c>
      <c r="T50" t="str">
        <f t="shared" si="21"/>
        <v>98 $\pm$ 0.2</v>
      </c>
      <c r="U50" s="4" t="str">
        <f t="shared" si="22"/>
        <v>14.7 $\pm$ 1.0</v>
      </c>
      <c r="V50" s="4" t="str">
        <f t="shared" si="23"/>
        <v>0.05 $\pm$ 0.12</v>
      </c>
      <c r="W50" t="str">
        <f t="shared" ref="W50:W51" si="25">P50&amp;" $\pm$ "&amp;Q50</f>
        <v>3.5 $\pm$ 1</v>
      </c>
      <c r="X50" t="str">
        <f t="shared" si="24"/>
        <v>1.10</v>
      </c>
      <c r="Y50">
        <v>5</v>
      </c>
    </row>
    <row r="51" spans="3:25" x14ac:dyDescent="0.15">
      <c r="C51" s="15" t="str">
        <f t="shared" si="17"/>
        <v>132</v>
      </c>
      <c r="D51" s="15" t="str">
        <f t="shared" si="18"/>
        <v>Cd</v>
      </c>
      <c r="E51" s="15" t="s">
        <v>41</v>
      </c>
      <c r="F51" s="17">
        <v>84.905699999999996</v>
      </c>
      <c r="G51" s="17">
        <v>3.2509399999999999</v>
      </c>
      <c r="H51" s="16">
        <v>95.032499999999999</v>
      </c>
      <c r="I51" s="16">
        <v>5.0867300000000002</v>
      </c>
      <c r="J51" s="16">
        <v>2.2149499999999999E-5</v>
      </c>
      <c r="K51" s="16">
        <v>0.27940100000000001</v>
      </c>
      <c r="L51" s="15">
        <v>1.1052200000000001</v>
      </c>
      <c r="M51">
        <v>82</v>
      </c>
      <c r="N51">
        <v>4</v>
      </c>
      <c r="P51">
        <v>60</v>
      </c>
      <c r="Q51">
        <v>15</v>
      </c>
      <c r="R51" t="str">
        <f t="shared" si="19"/>
        <v>\textsuperscript{132}Cd</v>
      </c>
      <c r="S51" s="4" t="str">
        <f t="shared" si="20"/>
        <v>84.9 $\pm$ 3.3</v>
      </c>
      <c r="T51" t="str">
        <f t="shared" si="21"/>
        <v>82 $\pm$ 4</v>
      </c>
      <c r="U51" s="4" t="str">
        <f t="shared" si="22"/>
        <v>95.0 $\pm$ 5.1</v>
      </c>
      <c r="V51" s="4" t="str">
        <f t="shared" si="23"/>
        <v>0.00 $\pm$ 0.28</v>
      </c>
      <c r="W51" t="str">
        <f t="shared" si="25"/>
        <v>60 $\pm$ 15</v>
      </c>
      <c r="X51" t="str">
        <f t="shared" si="24"/>
        <v>1.11</v>
      </c>
      <c r="Y51">
        <v>6</v>
      </c>
    </row>
    <row r="52" spans="3:25" x14ac:dyDescent="0.15">
      <c r="C52" s="15" t="str">
        <f t="shared" si="17"/>
        <v>133</v>
      </c>
      <c r="D52" s="15" t="str">
        <f t="shared" si="18"/>
        <v>Cd</v>
      </c>
      <c r="E52" s="15" t="s">
        <v>42</v>
      </c>
      <c r="F52" s="17">
        <v>65.547200000000004</v>
      </c>
      <c r="G52" s="17">
        <v>7.8676700000000004</v>
      </c>
      <c r="H52" s="16">
        <v>86.1267</v>
      </c>
      <c r="I52" s="16">
        <v>7.21699</v>
      </c>
      <c r="J52" s="16">
        <v>6.2473299999999998</v>
      </c>
      <c r="K52" s="16">
        <v>2.8561100000000001</v>
      </c>
      <c r="L52" s="15">
        <v>0.92871899999999996</v>
      </c>
      <c r="M52">
        <v>64</v>
      </c>
      <c r="N52">
        <v>8</v>
      </c>
      <c r="R52" t="str">
        <f t="shared" si="19"/>
        <v>\textsuperscript{133}Cd</v>
      </c>
      <c r="S52" s="4" t="str">
        <f t="shared" si="20"/>
        <v>65.5 $\pm$ 7.9</v>
      </c>
      <c r="T52" t="str">
        <f t="shared" si="21"/>
        <v>64 $\pm$ 8</v>
      </c>
      <c r="U52" s="4" t="str">
        <f t="shared" si="22"/>
        <v>86.1 $\pm$ 7.2</v>
      </c>
      <c r="V52" s="4" t="str">
        <f t="shared" si="23"/>
        <v>6.25 $\pm$ 2.86</v>
      </c>
      <c r="W52" t="s">
        <v>68</v>
      </c>
      <c r="X52" t="str">
        <f t="shared" si="24"/>
        <v>0.93</v>
      </c>
      <c r="Y52">
        <v>7</v>
      </c>
    </row>
    <row r="53" spans="3:25" x14ac:dyDescent="0.15">
      <c r="C53" s="15" t="str">
        <f t="shared" si="17"/>
        <v>131</v>
      </c>
      <c r="D53" s="15" t="str">
        <f t="shared" si="18"/>
        <v>In</v>
      </c>
      <c r="E53" s="15" t="s">
        <v>43</v>
      </c>
      <c r="F53" s="17">
        <v>278.02</v>
      </c>
      <c r="G53" s="17">
        <v>6.16357</v>
      </c>
      <c r="H53" s="16">
        <v>3.0685699999999998</v>
      </c>
      <c r="I53" s="16">
        <v>0.380299</v>
      </c>
      <c r="J53" s="16">
        <v>5.9006200000000002E-2</v>
      </c>
      <c r="K53" s="16">
        <v>0.164822</v>
      </c>
      <c r="L53" s="15">
        <v>1.0210999999999999</v>
      </c>
      <c r="M53">
        <v>261</v>
      </c>
      <c r="N53">
        <v>3</v>
      </c>
      <c r="R53" t="str">
        <f t="shared" si="19"/>
        <v>\textsuperscript{131}In</v>
      </c>
      <c r="S53" s="4" t="str">
        <f t="shared" si="20"/>
        <v>278.0 $\pm$ 6.2</v>
      </c>
      <c r="T53" t="str">
        <f t="shared" si="21"/>
        <v>261 $\pm$ 3</v>
      </c>
      <c r="U53" s="4" t="str">
        <f t="shared" si="22"/>
        <v>3.1 $\pm$ 0.4</v>
      </c>
      <c r="V53" s="4" t="str">
        <f t="shared" si="23"/>
        <v>0.06 $\pm$ 0.16</v>
      </c>
      <c r="W53" t="s">
        <v>68</v>
      </c>
      <c r="X53" t="str">
        <f t="shared" si="24"/>
        <v>1.02</v>
      </c>
      <c r="Y53">
        <v>8</v>
      </c>
    </row>
    <row r="54" spans="3:25" x14ac:dyDescent="0.15">
      <c r="C54" s="15" t="str">
        <f t="shared" si="17"/>
        <v>132</v>
      </c>
      <c r="D54" s="15" t="str">
        <f t="shared" si="18"/>
        <v>In</v>
      </c>
      <c r="E54" s="15" t="s">
        <v>44</v>
      </c>
      <c r="F54" s="17">
        <v>212.74299999999999</v>
      </c>
      <c r="G54" s="17">
        <v>7.4933300000000003</v>
      </c>
      <c r="H54" s="16">
        <v>13.111599999999999</v>
      </c>
      <c r="I54" s="16">
        <v>1.18004</v>
      </c>
      <c r="J54" s="16">
        <v>4.3790000000000002E-4</v>
      </c>
      <c r="K54" s="16">
        <v>0.105754</v>
      </c>
      <c r="L54" s="15">
        <v>0.99718300000000004</v>
      </c>
      <c r="M54">
        <v>198</v>
      </c>
      <c r="N54">
        <v>2</v>
      </c>
      <c r="P54">
        <v>7.4</v>
      </c>
      <c r="Q54">
        <v>1.4</v>
      </c>
      <c r="R54" t="str">
        <f t="shared" si="19"/>
        <v>\textsuperscript{132}In</v>
      </c>
      <c r="S54" s="4" t="str">
        <f t="shared" si="20"/>
        <v>212.7 $\pm$ 7.5</v>
      </c>
      <c r="T54" t="str">
        <f t="shared" si="21"/>
        <v>198 $\pm$ 2</v>
      </c>
      <c r="U54" s="4" t="str">
        <f t="shared" si="22"/>
        <v>13.1 $\pm$ 1.2</v>
      </c>
      <c r="V54" s="4" t="str">
        <f t="shared" si="23"/>
        <v>0.00 $\pm$ 0.11</v>
      </c>
      <c r="W54" t="str">
        <f t="shared" ref="W54:W55" si="26">P54&amp;" $\pm$ "&amp;Q54</f>
        <v>7.4 $\pm$ 1.4</v>
      </c>
      <c r="X54" t="str">
        <f t="shared" si="24"/>
        <v>1.00</v>
      </c>
      <c r="Y54">
        <v>9</v>
      </c>
    </row>
    <row r="55" spans="3:25" x14ac:dyDescent="0.15">
      <c r="C55" s="15" t="str">
        <f t="shared" si="17"/>
        <v>133</v>
      </c>
      <c r="D55" s="15" t="str">
        <f t="shared" si="18"/>
        <v>In</v>
      </c>
      <c r="E55" s="15" t="s">
        <v>45</v>
      </c>
      <c r="F55" s="17">
        <v>165.33199999999999</v>
      </c>
      <c r="G55" s="17">
        <v>2.2000899999999999</v>
      </c>
      <c r="H55" s="16">
        <v>91.077600000000004</v>
      </c>
      <c r="I55" s="16">
        <v>2.1396199999999999</v>
      </c>
      <c r="J55" s="16">
        <v>0.62225399999999997</v>
      </c>
      <c r="K55" s="16">
        <v>0.23369100000000001</v>
      </c>
      <c r="L55" s="15">
        <v>1.1032900000000001</v>
      </c>
      <c r="M55">
        <v>163</v>
      </c>
      <c r="N55">
        <v>7</v>
      </c>
      <c r="P55">
        <v>85</v>
      </c>
      <c r="Q55">
        <v>10</v>
      </c>
      <c r="R55" t="str">
        <f t="shared" si="19"/>
        <v>\textsuperscript{133}In</v>
      </c>
      <c r="S55" s="4" t="str">
        <f t="shared" si="20"/>
        <v>165.3 $\pm$ 2.2</v>
      </c>
      <c r="T55" t="str">
        <f t="shared" si="21"/>
        <v>163 $\pm$ 7</v>
      </c>
      <c r="U55" s="4" t="str">
        <f t="shared" si="22"/>
        <v>91.1 $\pm$ 2.1</v>
      </c>
      <c r="V55" s="4" t="str">
        <f t="shared" si="23"/>
        <v>0.62 $\pm$ 0.23</v>
      </c>
      <c r="W55" t="str">
        <f t="shared" si="26"/>
        <v>85 $\pm$ 10</v>
      </c>
      <c r="X55" t="str">
        <f t="shared" si="24"/>
        <v>1.10</v>
      </c>
      <c r="Y55">
        <v>10</v>
      </c>
    </row>
    <row r="56" spans="3:25" x14ac:dyDescent="0.15">
      <c r="C56" s="15" t="str">
        <f t="shared" si="17"/>
        <v>134</v>
      </c>
      <c r="D56" s="15" t="str">
        <f t="shared" si="18"/>
        <v>In</v>
      </c>
      <c r="E56" s="20" t="s">
        <v>46</v>
      </c>
      <c r="F56" s="17">
        <v>128.58099999999999</v>
      </c>
      <c r="G56" s="17">
        <v>1.44418</v>
      </c>
      <c r="H56" s="16">
        <v>83.370599999999996</v>
      </c>
      <c r="I56" s="16">
        <v>1.03556</v>
      </c>
      <c r="J56" s="16">
        <v>13.866</v>
      </c>
      <c r="K56" s="16">
        <v>0.62340399999999996</v>
      </c>
      <c r="L56" s="15">
        <v>0.93684599999999996</v>
      </c>
      <c r="M56">
        <v>126</v>
      </c>
      <c r="N56">
        <v>7</v>
      </c>
      <c r="R56" t="str">
        <f t="shared" si="19"/>
        <v>\textsuperscript{134}In</v>
      </c>
      <c r="S56" s="4" t="str">
        <f t="shared" si="20"/>
        <v>128.6 $\pm$ 1.4</v>
      </c>
      <c r="T56" t="str">
        <f t="shared" si="21"/>
        <v>126 $\pm$ 7</v>
      </c>
      <c r="U56" s="4" t="str">
        <f t="shared" si="22"/>
        <v>83.4 $\pm$ 1.0</v>
      </c>
      <c r="V56" s="4" t="str">
        <f t="shared" si="23"/>
        <v>13.87 $\pm$ 0.62</v>
      </c>
      <c r="W56" t="s">
        <v>68</v>
      </c>
      <c r="X56" t="str">
        <f t="shared" si="24"/>
        <v>0.94</v>
      </c>
      <c r="Y56">
        <v>11</v>
      </c>
    </row>
    <row r="57" spans="3:25" x14ac:dyDescent="0.15">
      <c r="C57" s="15" t="str">
        <f t="shared" si="17"/>
        <v>135</v>
      </c>
      <c r="D57" s="15" t="str">
        <f t="shared" si="18"/>
        <v>In</v>
      </c>
      <c r="E57" s="20" t="s">
        <v>47</v>
      </c>
      <c r="F57" s="17">
        <v>104.13800000000001</v>
      </c>
      <c r="G57" s="17">
        <v>3.5476100000000002</v>
      </c>
      <c r="H57" s="16">
        <v>84.239800000000002</v>
      </c>
      <c r="I57" s="16">
        <v>2.3540399999999999</v>
      </c>
      <c r="J57" s="16">
        <v>10.069699999999999</v>
      </c>
      <c r="K57" s="16">
        <v>1.05332</v>
      </c>
      <c r="L57" s="15">
        <v>1.0666899999999999</v>
      </c>
      <c r="M57">
        <v>103</v>
      </c>
      <c r="N57">
        <v>5</v>
      </c>
      <c r="R57" t="str">
        <f t="shared" si="19"/>
        <v>\textsuperscript{135}In</v>
      </c>
      <c r="S57" s="4" t="str">
        <f t="shared" si="20"/>
        <v>104.1 $\pm$ 3.5</v>
      </c>
      <c r="T57" t="str">
        <f t="shared" si="21"/>
        <v>103 $\pm$ 5</v>
      </c>
      <c r="U57" s="4" t="str">
        <f t="shared" si="22"/>
        <v>84.2 $\pm$ 2.4</v>
      </c>
      <c r="V57" s="4" t="str">
        <f t="shared" si="23"/>
        <v>10.07 $\pm$ 1.05</v>
      </c>
      <c r="W57" t="s">
        <v>68</v>
      </c>
      <c r="X57" t="str">
        <f t="shared" si="24"/>
        <v>1.07</v>
      </c>
      <c r="Y57">
        <v>12</v>
      </c>
    </row>
    <row r="58" spans="3:25" x14ac:dyDescent="0.15">
      <c r="C58" s="15" t="str">
        <f t="shared" si="17"/>
        <v>134</v>
      </c>
      <c r="D58" s="15" t="str">
        <f t="shared" si="18"/>
        <v>Sn</v>
      </c>
      <c r="E58" s="15" t="s">
        <v>48</v>
      </c>
      <c r="F58" s="17">
        <v>1006.31</v>
      </c>
      <c r="G58" s="17">
        <v>34.800199999999997</v>
      </c>
      <c r="H58" s="16">
        <v>24.214200000000002</v>
      </c>
      <c r="I58" s="16">
        <v>1.4407099999999999</v>
      </c>
      <c r="J58" s="16">
        <v>0</v>
      </c>
      <c r="K58" s="16">
        <v>0.11141</v>
      </c>
      <c r="L58" s="15">
        <v>0.948488</v>
      </c>
      <c r="M58">
        <v>890</v>
      </c>
      <c r="N58">
        <v>20</v>
      </c>
      <c r="P58">
        <v>17</v>
      </c>
      <c r="Q58">
        <v>13</v>
      </c>
      <c r="R58" t="str">
        <f t="shared" si="19"/>
        <v>\textsuperscript{134}Sn</v>
      </c>
      <c r="S58" s="4" t="str">
        <f t="shared" si="20"/>
        <v>1006.3 $\pm$ 34.8</v>
      </c>
      <c r="T58" t="str">
        <f t="shared" si="21"/>
        <v>890 $\pm$ 20</v>
      </c>
      <c r="U58" s="4" t="str">
        <f t="shared" si="22"/>
        <v>24.2 $\pm$ 1.4</v>
      </c>
      <c r="V58" s="4" t="str">
        <f t="shared" si="23"/>
        <v>0.00 $\pm$ 0.11</v>
      </c>
      <c r="W58" t="str">
        <f t="shared" ref="W58:W62" si="27">P58&amp;" $\pm$ "&amp;Q58</f>
        <v>17 $\pm$ 13</v>
      </c>
      <c r="X58" t="str">
        <f t="shared" si="24"/>
        <v>0.95</v>
      </c>
      <c r="Y58">
        <v>13</v>
      </c>
    </row>
    <row r="59" spans="3:25" x14ac:dyDescent="0.15">
      <c r="C59" s="15" t="str">
        <f t="shared" si="17"/>
        <v>135</v>
      </c>
      <c r="D59" s="15" t="str">
        <f t="shared" si="18"/>
        <v>Sn</v>
      </c>
      <c r="E59" s="15" t="s">
        <v>49</v>
      </c>
      <c r="F59" s="17">
        <v>515.95000000000005</v>
      </c>
      <c r="G59" s="17">
        <v>28.7531</v>
      </c>
      <c r="H59" s="16">
        <v>20.529800000000002</v>
      </c>
      <c r="I59" s="16">
        <v>2.2279399999999998</v>
      </c>
      <c r="J59" s="16">
        <v>3.0000000000000001E-5</v>
      </c>
      <c r="K59" s="16">
        <v>0.12634000000000001</v>
      </c>
      <c r="L59" s="15">
        <v>0.97590900000000003</v>
      </c>
      <c r="M59">
        <v>515</v>
      </c>
      <c r="N59">
        <v>5</v>
      </c>
      <c r="P59">
        <v>21</v>
      </c>
      <c r="Q59">
        <v>3</v>
      </c>
      <c r="R59" t="str">
        <f t="shared" si="19"/>
        <v>\textsuperscript{135}Sn</v>
      </c>
      <c r="S59" s="4" t="str">
        <f t="shared" si="20"/>
        <v>516.0 $\pm$ 28.8</v>
      </c>
      <c r="T59" t="str">
        <f t="shared" si="21"/>
        <v>515 $\pm$ 5</v>
      </c>
      <c r="U59" s="4" t="str">
        <f t="shared" si="22"/>
        <v>20.5 $\pm$ 2.2</v>
      </c>
      <c r="V59" s="4" t="str">
        <f t="shared" si="23"/>
        <v>0.00 $\pm$ 0.13</v>
      </c>
      <c r="W59" t="str">
        <f t="shared" si="27"/>
        <v>21 $\pm$ 3</v>
      </c>
      <c r="X59" t="str">
        <f t="shared" si="24"/>
        <v>0.98</v>
      </c>
      <c r="Y59">
        <v>14</v>
      </c>
    </row>
    <row r="60" spans="3:25" x14ac:dyDescent="0.15">
      <c r="C60" s="15" t="str">
        <f t="shared" si="17"/>
        <v>136</v>
      </c>
      <c r="D60" s="15" t="str">
        <f t="shared" si="18"/>
        <v>Sn</v>
      </c>
      <c r="E60" s="15" t="s">
        <v>50</v>
      </c>
      <c r="F60" s="17">
        <v>370.41699999999997</v>
      </c>
      <c r="G60" s="17">
        <v>3.94659</v>
      </c>
      <c r="H60" s="16">
        <v>19.329000000000001</v>
      </c>
      <c r="I60" s="16">
        <v>1.3469899999999999</v>
      </c>
      <c r="J60" s="16">
        <v>0.14521999999999999</v>
      </c>
      <c r="K60" s="16">
        <v>8.3260000000000001E-2</v>
      </c>
      <c r="L60" s="15">
        <v>0.98569099999999998</v>
      </c>
      <c r="M60">
        <v>350</v>
      </c>
      <c r="N60">
        <v>5</v>
      </c>
      <c r="P60">
        <v>28</v>
      </c>
      <c r="Q60">
        <v>4</v>
      </c>
      <c r="R60" t="str">
        <f t="shared" si="19"/>
        <v>\textsuperscript{136}Sn</v>
      </c>
      <c r="S60" s="4" t="str">
        <f t="shared" si="20"/>
        <v>370.4 $\pm$ 3.9</v>
      </c>
      <c r="T60" t="str">
        <f t="shared" si="21"/>
        <v>350 $\pm$ 5</v>
      </c>
      <c r="U60" s="4" t="str">
        <f t="shared" si="22"/>
        <v>19.3 $\pm$ 1.3</v>
      </c>
      <c r="V60" s="4" t="str">
        <f t="shared" si="23"/>
        <v>0.15 $\pm$ 0.08</v>
      </c>
      <c r="W60" t="str">
        <f t="shared" si="27"/>
        <v>28 $\pm$ 4</v>
      </c>
      <c r="X60" t="str">
        <f t="shared" si="24"/>
        <v>0.99</v>
      </c>
      <c r="Y60">
        <v>15</v>
      </c>
    </row>
    <row r="61" spans="3:25" x14ac:dyDescent="0.15">
      <c r="C61" s="15" t="str">
        <f t="shared" si="17"/>
        <v>137</v>
      </c>
      <c r="D61" s="15" t="str">
        <f t="shared" si="18"/>
        <v>Sn</v>
      </c>
      <c r="E61" s="15" t="s">
        <v>51</v>
      </c>
      <c r="F61" s="17">
        <v>234.042</v>
      </c>
      <c r="G61" s="17">
        <v>5.3326799999999999</v>
      </c>
      <c r="H61" s="16">
        <v>23.4636</v>
      </c>
      <c r="I61" s="16">
        <v>1.76667</v>
      </c>
      <c r="J61" s="16">
        <v>0.74356</v>
      </c>
      <c r="K61" s="16">
        <v>0.27263999999999999</v>
      </c>
      <c r="L61" s="15">
        <v>1.0146599999999999</v>
      </c>
      <c r="M61">
        <v>230</v>
      </c>
      <c r="N61">
        <v>30</v>
      </c>
      <c r="P61">
        <v>58</v>
      </c>
      <c r="Q61">
        <v>15</v>
      </c>
      <c r="R61" t="str">
        <f t="shared" si="19"/>
        <v>\textsuperscript{137}Sn</v>
      </c>
      <c r="S61" s="4" t="str">
        <f t="shared" si="20"/>
        <v>234.0 $\pm$ 5.3</v>
      </c>
      <c r="T61" t="str">
        <f t="shared" si="21"/>
        <v>230 $\pm$ 30</v>
      </c>
      <c r="U61" s="4" t="str">
        <f t="shared" si="22"/>
        <v>23.5 $\pm$ 1.8</v>
      </c>
      <c r="V61" s="4" t="str">
        <f t="shared" si="23"/>
        <v>0.74 $\pm$ 0.27</v>
      </c>
      <c r="W61" t="str">
        <f t="shared" si="27"/>
        <v>58 $\pm$ 15</v>
      </c>
      <c r="X61" t="str">
        <f t="shared" si="24"/>
        <v>1.01</v>
      </c>
      <c r="Y61">
        <v>16</v>
      </c>
    </row>
    <row r="62" spans="3:25" x14ac:dyDescent="0.15">
      <c r="C62" s="15" t="str">
        <f t="shared" si="17"/>
        <v>138</v>
      </c>
      <c r="D62" s="15" t="str">
        <f t="shared" si="18"/>
        <v>Sn</v>
      </c>
      <c r="E62" s="15" t="s">
        <v>5</v>
      </c>
      <c r="F62" s="17">
        <v>134.55000000000001</v>
      </c>
      <c r="G62" s="17">
        <v>22.160799999999998</v>
      </c>
      <c r="H62" s="16">
        <v>20.294499999999999</v>
      </c>
      <c r="I62" s="16">
        <v>5.3932500000000001</v>
      </c>
      <c r="J62" s="16">
        <v>2.2088199999999998</v>
      </c>
      <c r="K62" s="16">
        <v>1.43008</v>
      </c>
      <c r="L62" s="15">
        <v>0.90271900000000005</v>
      </c>
      <c r="M62" s="15">
        <v>140</v>
      </c>
      <c r="N62" s="18">
        <v>30</v>
      </c>
      <c r="O62" s="18">
        <v>20</v>
      </c>
      <c r="P62" s="18">
        <v>36</v>
      </c>
      <c r="Q62" s="18">
        <v>12</v>
      </c>
      <c r="R62" t="str">
        <f t="shared" si="19"/>
        <v>\textsuperscript{138}Sn</v>
      </c>
      <c r="S62" s="4" t="str">
        <f t="shared" si="20"/>
        <v>134.6 $\pm$ 22.2</v>
      </c>
      <c r="T62" t="str">
        <f>TEXT(ROUND(M62,0),"0")&amp;" $^{+"&amp;TEXT(ROUND(N62,0),"0")&amp;"}_{-"&amp;TEXT(ROUND(O62,0),"0")&amp;"}$"</f>
        <v>140 $^{+30}_{-20}$</v>
      </c>
      <c r="U62" s="4" t="str">
        <f t="shared" si="22"/>
        <v>20.3 $\pm$ 5.4</v>
      </c>
      <c r="V62" s="4" t="str">
        <f t="shared" si="23"/>
        <v>2.21 $\pm$ 1.43</v>
      </c>
      <c r="W62" t="str">
        <f t="shared" si="27"/>
        <v>36 $\pm$ 12</v>
      </c>
      <c r="X62" t="str">
        <f t="shared" si="24"/>
        <v>0.90</v>
      </c>
      <c r="Y62">
        <v>17</v>
      </c>
    </row>
    <row r="68" spans="18:18" x14ac:dyDescent="0.15">
      <c r="R68" s="15"/>
    </row>
    <row r="69" spans="18:18" x14ac:dyDescent="0.15">
      <c r="R69" s="15"/>
    </row>
    <row r="70" spans="18:18" x14ac:dyDescent="0.15">
      <c r="R70" s="15"/>
    </row>
    <row r="71" spans="18:18" x14ac:dyDescent="0.15">
      <c r="R71" s="15"/>
    </row>
    <row r="72" spans="18:18" x14ac:dyDescent="0.15">
      <c r="R72" s="15"/>
    </row>
    <row r="73" spans="18:18" x14ac:dyDescent="0.15">
      <c r="R73" s="15"/>
    </row>
    <row r="74" spans="18:18" x14ac:dyDescent="0.15">
      <c r="R74" s="15"/>
    </row>
    <row r="75" spans="18:18" x14ac:dyDescent="0.15">
      <c r="R75" s="15"/>
    </row>
    <row r="76" spans="18:18" x14ac:dyDescent="0.15">
      <c r="R76" s="15"/>
    </row>
    <row r="77" spans="18:18" x14ac:dyDescent="0.15">
      <c r="R77" s="15"/>
    </row>
    <row r="78" spans="18:18" x14ac:dyDescent="0.15">
      <c r="R78" s="15"/>
    </row>
    <row r="79" spans="18:18" x14ac:dyDescent="0.15">
      <c r="R79" s="15"/>
    </row>
    <row r="80" spans="18:18" x14ac:dyDescent="0.15">
      <c r="R80" s="15"/>
    </row>
    <row r="81" spans="3:18" x14ac:dyDescent="0.15">
      <c r="R81" s="15"/>
    </row>
    <row r="82" spans="3:18" x14ac:dyDescent="0.15">
      <c r="R82" s="15"/>
    </row>
    <row r="83" spans="3:18" x14ac:dyDescent="0.15">
      <c r="R83" s="15"/>
    </row>
    <row r="84" spans="3:18" x14ac:dyDescent="0.15">
      <c r="R84" s="15"/>
    </row>
    <row r="87" spans="3:18" x14ac:dyDescent="0.15">
      <c r="C87" s="4" t="s">
        <v>69</v>
      </c>
    </row>
    <row r="88" spans="3:18" x14ac:dyDescent="0.15">
      <c r="C88" t="s">
        <v>16</v>
      </c>
      <c r="D88">
        <v>128.58099999999999</v>
      </c>
      <c r="E88">
        <v>83.370599999999996</v>
      </c>
      <c r="F88">
        <v>13.866</v>
      </c>
      <c r="G88">
        <v>1.44418</v>
      </c>
      <c r="H88">
        <v>1.03556</v>
      </c>
      <c r="I88">
        <v>0.62340399999999996</v>
      </c>
      <c r="J88">
        <v>0.93684599999999996</v>
      </c>
      <c r="K88">
        <v>0</v>
      </c>
    </row>
    <row r="89" spans="3:18" x14ac:dyDescent="0.15">
      <c r="C89" t="s">
        <v>17</v>
      </c>
      <c r="D89">
        <v>104.13800000000001</v>
      </c>
      <c r="E89">
        <v>84.239800000000002</v>
      </c>
      <c r="F89">
        <v>10.069699999999999</v>
      </c>
      <c r="G89">
        <v>3.5476100000000002</v>
      </c>
      <c r="H89">
        <v>2.3540399999999999</v>
      </c>
      <c r="I89">
        <v>1.05332</v>
      </c>
      <c r="J89">
        <v>1.0666899999999999</v>
      </c>
      <c r="K89">
        <v>0</v>
      </c>
    </row>
    <row r="90" spans="3:18" x14ac:dyDescent="0.15">
      <c r="C90" t="s">
        <v>7</v>
      </c>
      <c r="D90">
        <v>46.024900000000002</v>
      </c>
      <c r="E90">
        <v>66.0261</v>
      </c>
      <c r="F90" s="5">
        <v>8.5150599999999998E-5</v>
      </c>
      <c r="G90">
        <v>3.38713</v>
      </c>
      <c r="H90">
        <v>5.7067699999999997</v>
      </c>
      <c r="I90">
        <v>0.47837299999999999</v>
      </c>
      <c r="J90">
        <v>0.95487100000000003</v>
      </c>
      <c r="K90">
        <v>0</v>
      </c>
    </row>
    <row r="91" spans="3:18" x14ac:dyDescent="0.15">
      <c r="C91" t="s">
        <v>10</v>
      </c>
      <c r="D91">
        <v>98.941900000000004</v>
      </c>
      <c r="E91">
        <v>14.7188</v>
      </c>
      <c r="F91">
        <v>4.9836600000000002E-2</v>
      </c>
      <c r="G91">
        <v>1.35954</v>
      </c>
      <c r="H91">
        <v>0.971078</v>
      </c>
      <c r="I91">
        <v>0.118075</v>
      </c>
      <c r="J91">
        <v>1.10497</v>
      </c>
      <c r="K91">
        <v>4</v>
      </c>
    </row>
    <row r="92" spans="3:18" x14ac:dyDescent="0.15">
      <c r="C92" t="s">
        <v>8</v>
      </c>
      <c r="D92">
        <v>36.384799999999998</v>
      </c>
      <c r="E92">
        <v>99.999799999999993</v>
      </c>
      <c r="F92">
        <v>1.71316</v>
      </c>
      <c r="G92">
        <v>5.7442500000000001</v>
      </c>
      <c r="H92">
        <v>15.277200000000001</v>
      </c>
      <c r="I92">
        <v>5.0741399999999999</v>
      </c>
      <c r="J92">
        <v>1.35931</v>
      </c>
      <c r="K92">
        <v>0</v>
      </c>
    </row>
    <row r="93" spans="3:18" x14ac:dyDescent="0.15">
      <c r="F93" s="5"/>
    </row>
    <row r="97" spans="6:6" x14ac:dyDescent="0.15">
      <c r="F97" s="5"/>
    </row>
    <row r="101" spans="6:6" x14ac:dyDescent="0.15">
      <c r="F101" s="5"/>
    </row>
    <row r="102" spans="6:6" x14ac:dyDescent="0.15">
      <c r="F102" s="5"/>
    </row>
    <row r="115" spans="6:6" x14ac:dyDescent="0.15">
      <c r="F115" s="5"/>
    </row>
    <row r="116" spans="6:6" x14ac:dyDescent="0.15">
      <c r="F116" s="5"/>
    </row>
    <row r="120" spans="6:6" x14ac:dyDescent="0.15">
      <c r="F120" s="5"/>
    </row>
    <row r="124" spans="6:6" x14ac:dyDescent="0.15">
      <c r="F124" s="5"/>
    </row>
    <row r="126" spans="6:6" x14ac:dyDescent="0.15">
      <c r="F126" s="5"/>
    </row>
    <row r="129" spans="3:11" x14ac:dyDescent="0.15">
      <c r="C129" t="s">
        <v>16</v>
      </c>
      <c r="D129">
        <v>128.58099999999999</v>
      </c>
      <c r="E129">
        <v>83.370599999999996</v>
      </c>
      <c r="F129">
        <v>13.866</v>
      </c>
      <c r="G129">
        <v>1.44418</v>
      </c>
      <c r="H129">
        <v>1.03556</v>
      </c>
      <c r="I129">
        <v>0.62340399999999996</v>
      </c>
      <c r="J129">
        <v>0.93684599999999996</v>
      </c>
      <c r="K129">
        <v>0</v>
      </c>
    </row>
    <row r="130" spans="3:11" x14ac:dyDescent="0.15">
      <c r="C130" t="s">
        <v>17</v>
      </c>
      <c r="D130">
        <v>104.13800000000001</v>
      </c>
      <c r="E130">
        <v>84.239800000000002</v>
      </c>
      <c r="F130">
        <v>10.069699999999999</v>
      </c>
      <c r="G130">
        <v>3.5476100000000002</v>
      </c>
      <c r="H130">
        <v>2.3540399999999999</v>
      </c>
      <c r="I130">
        <v>1.05332</v>
      </c>
      <c r="J130">
        <v>1.0666899999999999</v>
      </c>
      <c r="K130">
        <v>0</v>
      </c>
    </row>
    <row r="131" spans="3:11" x14ac:dyDescent="0.15">
      <c r="C131" t="s">
        <v>7</v>
      </c>
      <c r="D131">
        <v>46.024900000000002</v>
      </c>
      <c r="E131">
        <v>66.0261</v>
      </c>
      <c r="F131" s="5">
        <v>8.5150599999999998E-5</v>
      </c>
      <c r="G131">
        <v>3.38713</v>
      </c>
      <c r="H131">
        <v>5.7067699999999997</v>
      </c>
      <c r="I131">
        <v>0.47837299999999999</v>
      </c>
      <c r="J131">
        <v>0.95487100000000003</v>
      </c>
      <c r="K131">
        <v>0</v>
      </c>
    </row>
    <row r="132" spans="3:11" x14ac:dyDescent="0.15">
      <c r="C132" t="s">
        <v>10</v>
      </c>
      <c r="D132">
        <v>98.941900000000004</v>
      </c>
      <c r="E132">
        <v>14.7188</v>
      </c>
      <c r="F132">
        <v>4.9836600000000002E-2</v>
      </c>
      <c r="G132">
        <v>1.35954</v>
      </c>
      <c r="H132">
        <v>0.971078</v>
      </c>
      <c r="I132">
        <v>0.118075</v>
      </c>
      <c r="J132">
        <v>1.10497</v>
      </c>
      <c r="K132">
        <v>4</v>
      </c>
    </row>
    <row r="133" spans="3:11" x14ac:dyDescent="0.15">
      <c r="C133" t="s">
        <v>8</v>
      </c>
      <c r="D133">
        <v>36.384799999999998</v>
      </c>
      <c r="E133">
        <v>99.999799999999993</v>
      </c>
      <c r="F133">
        <v>1.71316</v>
      </c>
      <c r="G133">
        <v>5.7442500000000001</v>
      </c>
      <c r="H133">
        <v>15.277200000000001</v>
      </c>
      <c r="I133">
        <v>5.0741399999999999</v>
      </c>
      <c r="J133">
        <v>1.35931</v>
      </c>
      <c r="K133">
        <v>0</v>
      </c>
    </row>
  </sheetData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opLeftCell="A99" zoomScale="75" workbookViewId="0">
      <selection activeCell="D34" sqref="D34:D50"/>
    </sheetView>
  </sheetViews>
  <sheetFormatPr baseColWidth="10" defaultRowHeight="13" x14ac:dyDescent="0.15"/>
  <cols>
    <col min="1" max="16384" width="10.83203125" style="6"/>
  </cols>
  <sheetData>
    <row r="1" spans="1:14" x14ac:dyDescent="0.15">
      <c r="A1" s="6" t="s">
        <v>25</v>
      </c>
    </row>
    <row r="12" spans="1:14" x14ac:dyDescent="0.15">
      <c r="H12" s="7"/>
      <c r="I12" s="8"/>
      <c r="J12" s="8"/>
      <c r="K12" s="8"/>
      <c r="L12" s="8"/>
      <c r="M12" s="9"/>
      <c r="N12" s="8"/>
    </row>
    <row r="13" spans="1:14" x14ac:dyDescent="0.15">
      <c r="H13" s="7"/>
      <c r="I13" s="8"/>
      <c r="J13" s="8"/>
      <c r="K13" s="8"/>
      <c r="L13" s="8"/>
      <c r="M13" s="8"/>
      <c r="N13" s="8"/>
    </row>
    <row r="14" spans="1:14" x14ac:dyDescent="0.15">
      <c r="H14" s="7"/>
      <c r="I14" s="8"/>
      <c r="J14" s="8"/>
      <c r="K14" s="8"/>
      <c r="L14" s="8"/>
      <c r="M14" s="8"/>
      <c r="N14" s="8"/>
    </row>
    <row r="15" spans="1:14" x14ac:dyDescent="0.15">
      <c r="H15" s="7"/>
      <c r="I15" s="8"/>
      <c r="J15" s="8"/>
      <c r="K15" s="8"/>
      <c r="L15" s="8"/>
      <c r="M15" s="8"/>
      <c r="N15" s="8"/>
    </row>
    <row r="16" spans="1:14" x14ac:dyDescent="0.15">
      <c r="H16" s="7"/>
      <c r="I16" s="8"/>
      <c r="J16" s="8"/>
      <c r="K16" s="8"/>
      <c r="L16" s="8"/>
      <c r="M16" s="8"/>
      <c r="N16" s="8"/>
    </row>
    <row r="18" spans="8:25" x14ac:dyDescent="0.15">
      <c r="H18" s="7"/>
      <c r="J18" s="10"/>
    </row>
    <row r="19" spans="8:25" x14ac:dyDescent="0.15">
      <c r="H19" s="7"/>
      <c r="J19" s="10"/>
    </row>
    <row r="20" spans="8:25" x14ac:dyDescent="0.15">
      <c r="H20" s="7"/>
      <c r="J20" s="10"/>
    </row>
    <row r="21" spans="8:25" x14ac:dyDescent="0.15">
      <c r="H21" s="7"/>
      <c r="J21" s="10"/>
    </row>
    <row r="22" spans="8:25" x14ac:dyDescent="0.15">
      <c r="H22" s="7"/>
      <c r="J22" s="10"/>
    </row>
    <row r="31" spans="8:25" x14ac:dyDescent="0.15">
      <c r="L31" s="6" t="s">
        <v>26</v>
      </c>
      <c r="O31" s="6" t="s">
        <v>26</v>
      </c>
      <c r="U31" s="6" t="s">
        <v>27</v>
      </c>
    </row>
    <row r="32" spans="8:25" x14ac:dyDescent="0.15">
      <c r="L32" s="6" t="s">
        <v>28</v>
      </c>
      <c r="O32" s="6" t="s">
        <v>29</v>
      </c>
      <c r="R32" s="6" t="s">
        <v>29</v>
      </c>
      <c r="U32" s="6" t="s">
        <v>29</v>
      </c>
      <c r="Y32" s="6" t="s">
        <v>30</v>
      </c>
    </row>
    <row r="33" spans="1:26" x14ac:dyDescent="0.15">
      <c r="D33" s="6" t="s">
        <v>1</v>
      </c>
      <c r="E33" s="6" t="s">
        <v>31</v>
      </c>
      <c r="F33" s="6" t="s">
        <v>32</v>
      </c>
      <c r="G33" s="6" t="s">
        <v>2</v>
      </c>
      <c r="H33" s="6" t="s">
        <v>31</v>
      </c>
      <c r="I33" s="6" t="s">
        <v>32</v>
      </c>
      <c r="L33" s="6" t="s">
        <v>33</v>
      </c>
      <c r="O33" s="6" t="s">
        <v>34</v>
      </c>
      <c r="R33" s="6" t="s">
        <v>35</v>
      </c>
      <c r="U33" s="6" t="s">
        <v>36</v>
      </c>
    </row>
    <row r="34" spans="1:26" ht="14" x14ac:dyDescent="0.15">
      <c r="A34" s="7">
        <v>1</v>
      </c>
      <c r="B34" s="7">
        <v>47</v>
      </c>
      <c r="C34" s="7" t="s">
        <v>37</v>
      </c>
      <c r="D34">
        <v>17.9099</v>
      </c>
      <c r="E34">
        <v>1.1647000000000001</v>
      </c>
      <c r="F34">
        <v>1.1647000000000001</v>
      </c>
      <c r="G34">
        <v>0.36814799999999998</v>
      </c>
      <c r="H34">
        <v>0.208149</v>
      </c>
      <c r="I34">
        <v>0.208149</v>
      </c>
      <c r="K34" s="7"/>
      <c r="L34" s="7">
        <v>12.14</v>
      </c>
      <c r="M34" s="7">
        <v>0</v>
      </c>
      <c r="N34" s="7"/>
      <c r="O34" s="7">
        <v>9.84</v>
      </c>
      <c r="P34" s="7">
        <v>0</v>
      </c>
      <c r="Q34" s="7"/>
      <c r="R34" s="7">
        <v>10</v>
      </c>
      <c r="S34" s="7">
        <v>0</v>
      </c>
      <c r="T34" s="7"/>
      <c r="U34" s="7">
        <v>13.200000000000001</v>
      </c>
      <c r="V34" s="7">
        <v>0.1</v>
      </c>
      <c r="W34" s="6">
        <f t="shared" ref="W34:W35" si="0">VALUE(RIGHT(C34,3))-B34</f>
        <v>82</v>
      </c>
      <c r="Y34" s="7">
        <v>10.5</v>
      </c>
      <c r="Z34" s="7">
        <v>0</v>
      </c>
    </row>
    <row r="35" spans="1:26" ht="14" x14ac:dyDescent="0.15">
      <c r="A35" s="7">
        <v>2</v>
      </c>
      <c r="B35" s="7">
        <v>47</v>
      </c>
      <c r="C35" s="7" t="s">
        <v>38</v>
      </c>
      <c r="D35">
        <v>66.0261</v>
      </c>
      <c r="E35">
        <v>5.7067699999999997</v>
      </c>
      <c r="F35">
        <v>5.7067699999999997</v>
      </c>
      <c r="G35">
        <v>8.5150599999999998E-5</v>
      </c>
      <c r="H35">
        <v>0.47837299999999999</v>
      </c>
      <c r="I35">
        <v>0.47837299999999999</v>
      </c>
      <c r="K35" s="7"/>
      <c r="L35" s="7">
        <v>97.77</v>
      </c>
      <c r="M35" s="7">
        <v>2.08</v>
      </c>
      <c r="N35" s="7"/>
      <c r="O35" s="7">
        <v>64.349999999999994</v>
      </c>
      <c r="P35" s="7">
        <v>2.54</v>
      </c>
      <c r="Q35" s="7"/>
      <c r="R35" s="7">
        <v>41</v>
      </c>
      <c r="S35" s="7">
        <v>1</v>
      </c>
      <c r="T35" s="7"/>
      <c r="U35" s="7">
        <v>74.5</v>
      </c>
      <c r="V35" s="7">
        <v>0.89999999999999991</v>
      </c>
      <c r="W35" s="6">
        <f t="shared" si="0"/>
        <v>83</v>
      </c>
      <c r="Y35" s="7">
        <v>46.6</v>
      </c>
      <c r="Z35" s="7">
        <v>0</v>
      </c>
    </row>
    <row r="36" spans="1:26" x14ac:dyDescent="0.15">
      <c r="A36" s="6">
        <v>3</v>
      </c>
      <c r="B36" s="6">
        <v>47</v>
      </c>
      <c r="C36" s="6" t="s">
        <v>65</v>
      </c>
      <c r="D36" s="6">
        <v>99.999799999999993</v>
      </c>
      <c r="E36" s="6">
        <v>15.277200000000001</v>
      </c>
      <c r="F36" s="6">
        <v>15.277200000000001</v>
      </c>
      <c r="G36" s="6">
        <v>1.71316</v>
      </c>
      <c r="H36" s="6">
        <v>5.0741399999999999</v>
      </c>
      <c r="I36" s="6">
        <v>5.0741399999999999</v>
      </c>
      <c r="L36" s="6">
        <v>85.61</v>
      </c>
      <c r="M36" s="6">
        <v>14.33</v>
      </c>
      <c r="O36" s="6">
        <v>85.27</v>
      </c>
      <c r="P36" s="6">
        <v>11.28</v>
      </c>
      <c r="R36" s="6">
        <v>92</v>
      </c>
      <c r="S36" s="6">
        <v>5</v>
      </c>
      <c r="U36" s="6">
        <v>91</v>
      </c>
      <c r="V36" s="6">
        <v>1.7000000000000002</v>
      </c>
      <c r="W36" s="6">
        <v>84</v>
      </c>
      <c r="Y36" s="6">
        <v>89.9</v>
      </c>
      <c r="Z36" s="6">
        <v>4.2</v>
      </c>
    </row>
    <row r="37" spans="1:26" ht="14" x14ac:dyDescent="0.15">
      <c r="A37" s="7">
        <v>4</v>
      </c>
      <c r="B37" s="6">
        <v>48</v>
      </c>
      <c r="C37" s="6" t="s">
        <v>39</v>
      </c>
      <c r="D37">
        <v>3.0547</v>
      </c>
      <c r="E37">
        <v>0.42363600000000001</v>
      </c>
      <c r="F37">
        <v>0.42363600000000001</v>
      </c>
      <c r="G37">
        <v>2.7809399999999998E-5</v>
      </c>
      <c r="H37">
        <v>0.182256</v>
      </c>
      <c r="I37">
        <v>0.182256</v>
      </c>
      <c r="L37" s="6">
        <v>1.81</v>
      </c>
      <c r="M37" s="6">
        <v>0</v>
      </c>
      <c r="O37" s="6">
        <v>2.7199999999999998</v>
      </c>
      <c r="P37" s="6">
        <v>0</v>
      </c>
      <c r="R37" s="6">
        <v>6</v>
      </c>
      <c r="S37" s="6">
        <v>0</v>
      </c>
      <c r="U37" s="6">
        <v>0.6</v>
      </c>
      <c r="V37" s="6">
        <v>0.1</v>
      </c>
      <c r="W37" s="6">
        <f t="shared" ref="W37:W50" si="1">VALUE(RIGHT(C37,3))-B37</f>
        <v>82</v>
      </c>
      <c r="Y37" s="6">
        <v>0.89999999999999991</v>
      </c>
      <c r="Z37" s="6">
        <v>0</v>
      </c>
    </row>
    <row r="38" spans="1:26" ht="14" x14ac:dyDescent="0.15">
      <c r="A38" s="7">
        <v>5</v>
      </c>
      <c r="B38" s="6">
        <v>48</v>
      </c>
      <c r="C38" s="6" t="s">
        <v>40</v>
      </c>
      <c r="D38">
        <v>14.7188</v>
      </c>
      <c r="E38">
        <v>0.971078</v>
      </c>
      <c r="F38">
        <v>0.971078</v>
      </c>
      <c r="G38">
        <v>4.9836600000000002E-2</v>
      </c>
      <c r="H38">
        <v>0.118075</v>
      </c>
      <c r="I38">
        <v>0.118075</v>
      </c>
      <c r="L38" s="6">
        <v>99.26</v>
      </c>
      <c r="M38" s="6">
        <v>0</v>
      </c>
      <c r="O38" s="6">
        <v>39.81</v>
      </c>
      <c r="P38" s="6">
        <v>0</v>
      </c>
      <c r="R38" s="6">
        <v>40</v>
      </c>
      <c r="S38" s="6">
        <v>0</v>
      </c>
      <c r="U38" s="6">
        <v>18</v>
      </c>
      <c r="V38" s="6">
        <v>0.2</v>
      </c>
      <c r="W38" s="6">
        <f t="shared" si="1"/>
        <v>83</v>
      </c>
      <c r="Y38" s="6">
        <v>9.1</v>
      </c>
      <c r="Z38" s="6">
        <v>0</v>
      </c>
    </row>
    <row r="39" spans="1:26" ht="14" x14ac:dyDescent="0.15">
      <c r="A39" s="6">
        <v>6</v>
      </c>
      <c r="B39" s="6">
        <v>48</v>
      </c>
      <c r="C39" s="6" t="s">
        <v>41</v>
      </c>
      <c r="D39">
        <v>95.032499999999999</v>
      </c>
      <c r="E39">
        <v>5.0867300000000002</v>
      </c>
      <c r="F39">
        <v>5.0867300000000002</v>
      </c>
      <c r="G39">
        <v>2.2149499999999999E-5</v>
      </c>
      <c r="H39">
        <v>0.27940100000000001</v>
      </c>
      <c r="I39">
        <v>0.27940100000000001</v>
      </c>
      <c r="L39" s="6">
        <v>99.75</v>
      </c>
      <c r="M39" s="6">
        <v>0.24</v>
      </c>
      <c r="O39" s="6">
        <v>64.31</v>
      </c>
      <c r="P39" s="6">
        <v>0.22999999999999998</v>
      </c>
      <c r="R39" s="6">
        <v>68</v>
      </c>
      <c r="S39" s="6">
        <v>0</v>
      </c>
      <c r="U39" s="6">
        <v>61.7</v>
      </c>
      <c r="V39" s="6">
        <v>0.5</v>
      </c>
      <c r="W39" s="6">
        <f t="shared" si="1"/>
        <v>84</v>
      </c>
      <c r="Y39" s="6">
        <v>68.8</v>
      </c>
      <c r="Z39" s="6">
        <v>0</v>
      </c>
    </row>
    <row r="40" spans="1:26" ht="14" x14ac:dyDescent="0.15">
      <c r="A40" s="7">
        <v>7</v>
      </c>
      <c r="B40" s="6">
        <v>48</v>
      </c>
      <c r="C40" s="6" t="s">
        <v>42</v>
      </c>
      <c r="D40">
        <v>86.1267</v>
      </c>
      <c r="E40">
        <v>7.21699</v>
      </c>
      <c r="F40">
        <v>7.21699</v>
      </c>
      <c r="G40">
        <v>6.2473299999999998</v>
      </c>
      <c r="H40">
        <v>2.8561100000000001</v>
      </c>
      <c r="I40">
        <v>2.8561100000000001</v>
      </c>
      <c r="L40" s="6">
        <v>0.47</v>
      </c>
      <c r="M40" s="6">
        <v>98.6</v>
      </c>
      <c r="O40" s="6">
        <v>21.05</v>
      </c>
      <c r="P40" s="6">
        <v>50.33</v>
      </c>
      <c r="R40" s="6">
        <v>40</v>
      </c>
      <c r="S40" s="6">
        <v>31</v>
      </c>
      <c r="U40" s="6">
        <v>18.5</v>
      </c>
      <c r="V40" s="6">
        <v>39.700000000000003</v>
      </c>
      <c r="W40" s="6">
        <f t="shared" si="1"/>
        <v>85</v>
      </c>
      <c r="Y40" s="6">
        <v>59.4</v>
      </c>
      <c r="Z40" s="6">
        <v>14.099999999999998</v>
      </c>
    </row>
    <row r="41" spans="1:26" ht="14" x14ac:dyDescent="0.15">
      <c r="A41" s="7">
        <v>8</v>
      </c>
      <c r="B41" s="7">
        <v>49</v>
      </c>
      <c r="C41" s="7" t="s">
        <v>43</v>
      </c>
      <c r="D41">
        <v>3.0685699999999998</v>
      </c>
      <c r="E41">
        <v>0.380299</v>
      </c>
      <c r="F41">
        <v>0.380299</v>
      </c>
      <c r="G41">
        <v>5.9006200000000002E-2</v>
      </c>
      <c r="H41">
        <v>0.164822</v>
      </c>
      <c r="I41">
        <v>0.164822</v>
      </c>
      <c r="K41" s="7"/>
      <c r="L41" s="7">
        <v>4.1900000000000004</v>
      </c>
      <c r="M41" s="7">
        <v>0</v>
      </c>
      <c r="N41" s="7"/>
      <c r="O41" s="7">
        <v>4.3</v>
      </c>
      <c r="P41" s="7">
        <v>0</v>
      </c>
      <c r="Q41" s="7"/>
      <c r="R41" s="7">
        <v>2</v>
      </c>
      <c r="S41" s="7">
        <v>0</v>
      </c>
      <c r="T41" s="7"/>
      <c r="U41" s="7">
        <v>1</v>
      </c>
      <c r="V41" s="7">
        <v>0.1</v>
      </c>
      <c r="W41" s="6">
        <f t="shared" si="1"/>
        <v>82</v>
      </c>
      <c r="Y41" s="6">
        <v>1.7</v>
      </c>
      <c r="Z41" s="6">
        <v>0</v>
      </c>
    </row>
    <row r="42" spans="1:26" ht="14" x14ac:dyDescent="0.15">
      <c r="A42" s="6">
        <v>9</v>
      </c>
      <c r="B42" s="7">
        <v>49</v>
      </c>
      <c r="C42" s="7" t="s">
        <v>44</v>
      </c>
      <c r="D42">
        <v>13.111599999999999</v>
      </c>
      <c r="E42">
        <v>1.18004</v>
      </c>
      <c r="F42">
        <v>1.18004</v>
      </c>
      <c r="G42">
        <v>4.3790000000000002E-4</v>
      </c>
      <c r="H42">
        <v>0.105754</v>
      </c>
      <c r="I42">
        <v>0.105754</v>
      </c>
      <c r="K42" s="7"/>
      <c r="L42" s="7">
        <v>5.92</v>
      </c>
      <c r="M42" s="7">
        <v>0</v>
      </c>
      <c r="N42" s="7"/>
      <c r="O42" s="7">
        <v>10.61</v>
      </c>
      <c r="P42" s="7">
        <v>0.01</v>
      </c>
      <c r="Q42" s="7"/>
      <c r="R42" s="7">
        <v>14.000000000000002</v>
      </c>
      <c r="S42" s="7">
        <v>0</v>
      </c>
      <c r="T42" s="7"/>
      <c r="U42" s="7">
        <v>59.8</v>
      </c>
      <c r="V42" s="7">
        <v>0.2</v>
      </c>
      <c r="W42" s="6">
        <f t="shared" si="1"/>
        <v>83</v>
      </c>
      <c r="Y42" s="6">
        <v>17.8</v>
      </c>
      <c r="Z42" s="6">
        <v>0</v>
      </c>
    </row>
    <row r="43" spans="1:26" ht="14" x14ac:dyDescent="0.15">
      <c r="A43" s="7">
        <v>10</v>
      </c>
      <c r="B43" s="7">
        <v>49</v>
      </c>
      <c r="C43" s="7" t="s">
        <v>45</v>
      </c>
      <c r="D43">
        <v>91.077600000000004</v>
      </c>
      <c r="E43">
        <v>2.1396199999999999</v>
      </c>
      <c r="F43">
        <v>2.1396199999999999</v>
      </c>
      <c r="G43">
        <v>0.62225399999999997</v>
      </c>
      <c r="H43">
        <v>0.23369100000000001</v>
      </c>
      <c r="I43">
        <v>0.23369100000000001</v>
      </c>
      <c r="K43" s="7"/>
      <c r="L43" s="7">
        <v>99.64</v>
      </c>
      <c r="M43" s="7">
        <v>0.36</v>
      </c>
      <c r="N43" s="7"/>
      <c r="O43" s="7">
        <v>92.69</v>
      </c>
      <c r="P43" s="7">
        <v>0.21</v>
      </c>
      <c r="Q43" s="7"/>
      <c r="R43" s="7">
        <v>93</v>
      </c>
      <c r="S43" s="7">
        <v>0</v>
      </c>
      <c r="T43" s="7"/>
      <c r="U43" s="7">
        <v>67.2</v>
      </c>
      <c r="V43" s="7">
        <v>0.4</v>
      </c>
      <c r="W43" s="6">
        <f t="shared" si="1"/>
        <v>84</v>
      </c>
      <c r="Y43" s="6">
        <v>84.3</v>
      </c>
      <c r="Z43" s="6">
        <v>0</v>
      </c>
    </row>
    <row r="44" spans="1:26" ht="14" x14ac:dyDescent="0.15">
      <c r="A44" s="7">
        <v>11</v>
      </c>
      <c r="B44" s="7">
        <v>49</v>
      </c>
      <c r="C44" s="7" t="s">
        <v>46</v>
      </c>
      <c r="D44">
        <v>83.370599999999996</v>
      </c>
      <c r="E44">
        <v>1.03556</v>
      </c>
      <c r="F44">
        <v>1.03556</v>
      </c>
      <c r="G44">
        <v>13.866</v>
      </c>
      <c r="H44">
        <v>0.62340399999999996</v>
      </c>
      <c r="I44">
        <v>0.62340399999999996</v>
      </c>
      <c r="K44" s="7"/>
      <c r="L44" s="7">
        <v>0.6</v>
      </c>
      <c r="M44" s="7">
        <v>99.4</v>
      </c>
      <c r="N44" s="7"/>
      <c r="O44" s="7">
        <v>6.47</v>
      </c>
      <c r="P44" s="7">
        <v>86.67</v>
      </c>
      <c r="Q44" s="7"/>
      <c r="R44" s="7">
        <v>78</v>
      </c>
      <c r="S44" s="7">
        <v>15</v>
      </c>
      <c r="T44" s="7"/>
      <c r="U44" s="7">
        <v>18.899999999999999</v>
      </c>
      <c r="V44" s="7">
        <v>46.800000000000004</v>
      </c>
      <c r="W44" s="6">
        <f t="shared" si="1"/>
        <v>85</v>
      </c>
      <c r="Y44" s="6">
        <v>64.5</v>
      </c>
      <c r="Z44" s="6">
        <v>2.2000000000000002</v>
      </c>
    </row>
    <row r="45" spans="1:26" ht="14" x14ac:dyDescent="0.15">
      <c r="A45" s="6">
        <v>12</v>
      </c>
      <c r="B45" s="7">
        <v>49</v>
      </c>
      <c r="C45" s="7" t="s">
        <v>47</v>
      </c>
      <c r="D45">
        <v>84.239800000000002</v>
      </c>
      <c r="E45">
        <v>2.3540399999999999</v>
      </c>
      <c r="F45">
        <v>2.3540399999999999</v>
      </c>
      <c r="G45">
        <v>10.069699999999999</v>
      </c>
      <c r="H45">
        <v>1.05332</v>
      </c>
      <c r="I45">
        <v>1.05332</v>
      </c>
      <c r="K45" s="7"/>
      <c r="L45" s="7">
        <v>86.23</v>
      </c>
      <c r="M45" s="7">
        <v>8.26</v>
      </c>
      <c r="N45" s="7"/>
      <c r="O45" s="7">
        <v>23.51</v>
      </c>
      <c r="P45" s="7">
        <v>64.259999999999991</v>
      </c>
      <c r="Q45" s="7"/>
      <c r="R45" s="7">
        <v>86</v>
      </c>
      <c r="S45" s="7">
        <v>10</v>
      </c>
      <c r="T45" s="7"/>
      <c r="U45" s="7">
        <v>49</v>
      </c>
      <c r="V45" s="7">
        <v>41.199999999999996</v>
      </c>
      <c r="W45" s="6">
        <f t="shared" si="1"/>
        <v>86</v>
      </c>
      <c r="Y45" s="6">
        <v>52.4</v>
      </c>
      <c r="Z45" s="6">
        <v>1.2</v>
      </c>
    </row>
    <row r="46" spans="1:26" ht="14" x14ac:dyDescent="0.15">
      <c r="A46" s="7">
        <v>13</v>
      </c>
      <c r="B46" s="6">
        <v>50</v>
      </c>
      <c r="C46" s="6" t="s">
        <v>48</v>
      </c>
      <c r="D46">
        <v>24.214200000000002</v>
      </c>
      <c r="E46">
        <v>1.4407099999999999</v>
      </c>
      <c r="F46">
        <v>1.4407099999999999</v>
      </c>
      <c r="G46">
        <v>0</v>
      </c>
      <c r="H46">
        <v>0</v>
      </c>
      <c r="I46">
        <v>0</v>
      </c>
      <c r="L46" s="6">
        <v>99.99</v>
      </c>
      <c r="M46" s="6">
        <v>0</v>
      </c>
      <c r="O46" s="6">
        <v>57.91</v>
      </c>
      <c r="P46" s="6">
        <v>0</v>
      </c>
      <c r="Q46" s="6">
        <v>0</v>
      </c>
      <c r="R46" s="6">
        <v>54</v>
      </c>
      <c r="S46" s="6">
        <v>0</v>
      </c>
      <c r="U46" s="6">
        <v>0.89999999999999991</v>
      </c>
      <c r="V46" s="6">
        <v>0.1</v>
      </c>
      <c r="W46" s="6">
        <f t="shared" si="1"/>
        <v>84</v>
      </c>
      <c r="Y46" s="6">
        <v>18.7</v>
      </c>
      <c r="Z46" s="6">
        <v>0</v>
      </c>
    </row>
    <row r="47" spans="1:26" ht="14" x14ac:dyDescent="0.15">
      <c r="A47" s="7">
        <v>14</v>
      </c>
      <c r="B47" s="6">
        <v>50</v>
      </c>
      <c r="C47" s="6" t="s">
        <v>49</v>
      </c>
      <c r="D47">
        <v>20.529800000000002</v>
      </c>
      <c r="E47">
        <v>2.2279399999999998</v>
      </c>
      <c r="F47">
        <v>2.2279399999999998</v>
      </c>
      <c r="G47">
        <v>3.0000000000000001E-5</v>
      </c>
      <c r="H47">
        <v>0.12634000000000001</v>
      </c>
      <c r="I47">
        <v>0.12634000000000001</v>
      </c>
      <c r="L47" s="6">
        <v>92.35</v>
      </c>
      <c r="M47" s="6">
        <v>6.17</v>
      </c>
      <c r="O47" s="6">
        <v>51.739999999999995</v>
      </c>
      <c r="P47" s="6">
        <v>5.47</v>
      </c>
      <c r="Q47" s="6">
        <v>0</v>
      </c>
      <c r="R47" s="6">
        <v>51</v>
      </c>
      <c r="S47" s="6">
        <v>0</v>
      </c>
      <c r="U47" s="6">
        <v>1.7000000000000002</v>
      </c>
      <c r="V47" s="6">
        <v>0.2</v>
      </c>
      <c r="W47" s="6">
        <f t="shared" si="1"/>
        <v>85</v>
      </c>
      <c r="Y47" s="6">
        <v>70.399999999999991</v>
      </c>
      <c r="Z47" s="6">
        <v>0</v>
      </c>
    </row>
    <row r="48" spans="1:26" ht="14" x14ac:dyDescent="0.15">
      <c r="A48" s="6">
        <v>15</v>
      </c>
      <c r="B48" s="6">
        <v>50</v>
      </c>
      <c r="C48" s="6" t="s">
        <v>50</v>
      </c>
      <c r="D48">
        <v>19.329000000000001</v>
      </c>
      <c r="E48">
        <v>1.3469899999999999</v>
      </c>
      <c r="F48">
        <v>1.3469899999999999</v>
      </c>
      <c r="G48">
        <v>0.14521999999999999</v>
      </c>
      <c r="H48">
        <v>8.3260000000000001E-2</v>
      </c>
      <c r="I48">
        <v>8.3260000000000001E-2</v>
      </c>
      <c r="L48" s="6">
        <v>98.61</v>
      </c>
      <c r="M48" s="6">
        <v>1.38</v>
      </c>
      <c r="O48" s="6">
        <v>64.42</v>
      </c>
      <c r="P48" s="6">
        <v>1</v>
      </c>
      <c r="Q48" s="6">
        <v>0</v>
      </c>
      <c r="R48" s="6">
        <v>67</v>
      </c>
      <c r="S48" s="6">
        <v>0</v>
      </c>
      <c r="U48" s="6">
        <v>2.7</v>
      </c>
      <c r="V48" s="6">
        <v>0.1</v>
      </c>
      <c r="W48" s="6">
        <f t="shared" si="1"/>
        <v>86</v>
      </c>
      <c r="Y48" s="6">
        <v>24.7</v>
      </c>
      <c r="Z48" s="6">
        <v>0</v>
      </c>
    </row>
    <row r="49" spans="1:26" ht="14" x14ac:dyDescent="0.15">
      <c r="A49" s="7">
        <v>16</v>
      </c>
      <c r="B49" s="6">
        <v>50</v>
      </c>
      <c r="C49" s="6" t="s">
        <v>51</v>
      </c>
      <c r="D49">
        <v>23.4636</v>
      </c>
      <c r="E49">
        <v>1.76667</v>
      </c>
      <c r="F49">
        <v>1.76667</v>
      </c>
      <c r="G49">
        <v>0.74356</v>
      </c>
      <c r="H49">
        <v>0.27263999999999999</v>
      </c>
      <c r="I49">
        <v>0.27263999999999999</v>
      </c>
      <c r="L49" s="6">
        <v>53.49</v>
      </c>
      <c r="M49" s="6">
        <v>45.81</v>
      </c>
      <c r="O49" s="6">
        <v>49.49</v>
      </c>
      <c r="P49" s="6">
        <v>23.32</v>
      </c>
      <c r="Q49" s="6">
        <v>0</v>
      </c>
      <c r="R49" s="6">
        <v>65</v>
      </c>
      <c r="S49" s="6">
        <v>6</v>
      </c>
      <c r="U49" s="6">
        <v>28.599999999999998</v>
      </c>
      <c r="V49" s="6">
        <v>0.3</v>
      </c>
      <c r="W49" s="6">
        <f t="shared" si="1"/>
        <v>87</v>
      </c>
      <c r="Y49" s="6">
        <v>53.7</v>
      </c>
      <c r="Z49" s="6">
        <v>0.2</v>
      </c>
    </row>
    <row r="50" spans="1:26" x14ac:dyDescent="0.15">
      <c r="A50" s="6">
        <v>17</v>
      </c>
      <c r="B50" s="6">
        <v>50</v>
      </c>
      <c r="C50" s="6" t="s">
        <v>5</v>
      </c>
      <c r="D50" s="6">
        <v>20.294499999999999</v>
      </c>
      <c r="E50" s="6">
        <v>5.3932500000000001</v>
      </c>
      <c r="F50" s="6">
        <v>5.3932500000000001</v>
      </c>
      <c r="G50" s="6">
        <v>2.2088199999999998</v>
      </c>
      <c r="H50" s="6">
        <v>1.43008</v>
      </c>
      <c r="I50" s="6">
        <v>1.43008</v>
      </c>
      <c r="L50" s="6">
        <v>98.16</v>
      </c>
      <c r="M50" s="6">
        <v>1.82</v>
      </c>
      <c r="O50" s="6">
        <v>83.3</v>
      </c>
      <c r="P50" s="6">
        <v>3.94</v>
      </c>
      <c r="Q50" s="6">
        <v>0.01</v>
      </c>
      <c r="R50" s="6">
        <v>78</v>
      </c>
      <c r="S50" s="6">
        <v>1</v>
      </c>
      <c r="U50" s="6">
        <v>35.4</v>
      </c>
      <c r="V50" s="6">
        <v>0.2</v>
      </c>
      <c r="W50" s="6">
        <f t="shared" si="1"/>
        <v>88</v>
      </c>
      <c r="Y50" s="6">
        <v>70.3</v>
      </c>
      <c r="Z50" s="6">
        <v>0.2</v>
      </c>
    </row>
    <row r="51" spans="1:26" x14ac:dyDescent="0.15">
      <c r="D51" s="7"/>
    </row>
    <row r="52" spans="1:26" x14ac:dyDescent="0.15">
      <c r="D52" s="7"/>
    </row>
    <row r="53" spans="1:26" x14ac:dyDescent="0.15">
      <c r="D53" s="7"/>
    </row>
    <row r="54" spans="1:26" x14ac:dyDescent="0.15">
      <c r="D54" s="7"/>
    </row>
    <row r="55" spans="1:26" x14ac:dyDescent="0.15">
      <c r="D55" s="7"/>
    </row>
    <row r="62" spans="1:26" x14ac:dyDescent="0.15">
      <c r="A62" s="7"/>
    </row>
    <row r="63" spans="1:26" x14ac:dyDescent="0.15">
      <c r="A63" s="7"/>
    </row>
    <row r="64" spans="1:26" x14ac:dyDescent="0.15">
      <c r="A64" s="7"/>
    </row>
    <row r="65" spans="1:1" x14ac:dyDescent="0.15">
      <c r="A65" s="7"/>
    </row>
    <row r="66" spans="1:1" x14ac:dyDescent="0.15">
      <c r="A66" s="7"/>
    </row>
    <row r="113" spans="1:5" x14ac:dyDescent="0.15">
      <c r="A113" s="7"/>
      <c r="B113" s="7"/>
      <c r="C113" s="7"/>
      <c r="D113" s="7"/>
      <c r="E113" s="7"/>
    </row>
    <row r="114" spans="1:5" x14ac:dyDescent="0.15">
      <c r="A114" s="7"/>
      <c r="B114" s="7"/>
      <c r="C114" s="7"/>
      <c r="D114" s="7"/>
      <c r="E114" s="7"/>
    </row>
    <row r="115" spans="1:5" x14ac:dyDescent="0.15">
      <c r="A115" s="7"/>
      <c r="B115" s="7"/>
      <c r="C115" s="7"/>
      <c r="D115" s="7"/>
      <c r="E115" s="7"/>
    </row>
    <row r="116" spans="1:5" x14ac:dyDescent="0.15">
      <c r="A116" s="7"/>
      <c r="B116" s="7"/>
      <c r="C116" s="7"/>
      <c r="D116" s="7"/>
      <c r="E116" s="7"/>
    </row>
    <row r="117" spans="1:5" x14ac:dyDescent="0.15">
      <c r="A117" s="7"/>
      <c r="B117" s="7"/>
      <c r="C117" s="7"/>
      <c r="D117" s="7"/>
      <c r="E117" s="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65"/>
  <sheetViews>
    <sheetView tabSelected="1" topLeftCell="A68" workbookViewId="0">
      <selection activeCell="G97" sqref="G97"/>
    </sheetView>
  </sheetViews>
  <sheetFormatPr baseColWidth="10" defaultRowHeight="13" x14ac:dyDescent="0.15"/>
  <cols>
    <col min="1" max="10" width="10.83203125" style="6"/>
    <col min="11" max="11" width="12.33203125" style="6" bestFit="1" customWidth="1"/>
    <col min="12" max="16384" width="10.83203125" style="6"/>
  </cols>
  <sheetData>
    <row r="6" spans="2:22" x14ac:dyDescent="0.15">
      <c r="B6" s="11"/>
      <c r="C6" s="11"/>
      <c r="D6" s="11"/>
      <c r="E6" s="11" t="s">
        <v>1</v>
      </c>
      <c r="F6" s="11"/>
      <c r="H6" s="11" t="s">
        <v>2</v>
      </c>
      <c r="I6" s="11"/>
      <c r="K6" s="11" t="s">
        <v>52</v>
      </c>
      <c r="L6" s="11"/>
      <c r="N6" s="6" t="s">
        <v>24</v>
      </c>
      <c r="P6" s="6" t="s">
        <v>53</v>
      </c>
      <c r="Q6" s="6" t="s">
        <v>54</v>
      </c>
      <c r="R6" s="6" t="s">
        <v>55</v>
      </c>
      <c r="S6" s="11" t="s">
        <v>56</v>
      </c>
      <c r="T6" s="11"/>
      <c r="U6" s="11" t="s">
        <v>57</v>
      </c>
    </row>
    <row r="7" spans="2:22" ht="14" x14ac:dyDescent="0.15">
      <c r="B7" s="11">
        <v>1</v>
      </c>
      <c r="C7" s="11">
        <v>47</v>
      </c>
      <c r="D7" s="11" t="s">
        <v>37</v>
      </c>
      <c r="E7">
        <v>17.9099</v>
      </c>
      <c r="F7">
        <v>1.1647000000000001</v>
      </c>
      <c r="G7">
        <v>1.1647000000000001</v>
      </c>
      <c r="H7">
        <v>0.36814799999999998</v>
      </c>
      <c r="I7">
        <v>0.208149</v>
      </c>
      <c r="J7">
        <v>0.208149</v>
      </c>
      <c r="K7" s="6">
        <v>55.176900000000003</v>
      </c>
      <c r="L7" s="6">
        <v>1.7204900000000001</v>
      </c>
      <c r="M7" s="6">
        <v>1.7204900000000001</v>
      </c>
      <c r="N7" s="6">
        <f t="shared" ref="N7:N22" si="0">E7+H7</f>
        <v>18.278048000000002</v>
      </c>
      <c r="P7" s="6">
        <f t="shared" ref="P7:P21" si="1">E7/K7</f>
        <v>0.32459054423137218</v>
      </c>
      <c r="Q7" s="6">
        <f>SQRT(F7*F7/E7/E7+L7*L7/K7/K7)</f>
        <v>7.21201544539911E-2</v>
      </c>
      <c r="R7" s="6">
        <f>SQRT(G7*G7/E7/E7+M7*M7/K7/K7)</f>
        <v>7.21201544539911E-2</v>
      </c>
      <c r="S7" s="12">
        <v>7200</v>
      </c>
      <c r="T7" s="13">
        <v>400</v>
      </c>
      <c r="U7" s="13">
        <v>600</v>
      </c>
      <c r="V7" s="14">
        <v>4</v>
      </c>
    </row>
    <row r="8" spans="2:22" ht="14" x14ac:dyDescent="0.15">
      <c r="B8" s="11">
        <v>2</v>
      </c>
      <c r="C8" s="11">
        <v>47</v>
      </c>
      <c r="D8" s="11" t="s">
        <v>38</v>
      </c>
      <c r="E8">
        <v>66.0261</v>
      </c>
      <c r="F8">
        <v>5.7067699999999997</v>
      </c>
      <c r="G8">
        <v>5.7067699999999997</v>
      </c>
      <c r="H8">
        <v>8.5150599999999998E-5</v>
      </c>
      <c r="I8">
        <v>0.47837299999999999</v>
      </c>
      <c r="J8">
        <v>0.47837299999999999</v>
      </c>
      <c r="K8" s="6">
        <v>46.024500000000003</v>
      </c>
      <c r="L8" s="6">
        <v>3.3559700000000001</v>
      </c>
      <c r="M8" s="6">
        <v>3.3559700000000001</v>
      </c>
      <c r="N8" s="6">
        <f t="shared" si="0"/>
        <v>66.0261851506</v>
      </c>
      <c r="P8" s="6">
        <f t="shared" si="1"/>
        <v>1.4345859270605872</v>
      </c>
      <c r="Q8" s="6">
        <f t="shared" ref="Q8:Q21" si="2">SQRT(F8*F8/E8/E8+L8*L8/K8/K8)</f>
        <v>0.11308134211729676</v>
      </c>
      <c r="R8" s="6">
        <f t="shared" ref="R8:R21" si="3">SQRT(G8*G8/E8/E8+M8*M8/K8/K8)</f>
        <v>0.11308134211729676</v>
      </c>
      <c r="S8" s="13">
        <v>9300</v>
      </c>
      <c r="T8" s="13">
        <v>500</v>
      </c>
      <c r="U8" s="13">
        <v>5400</v>
      </c>
      <c r="V8" s="13">
        <v>5</v>
      </c>
    </row>
    <row r="9" spans="2:22" x14ac:dyDescent="0.15">
      <c r="B9" s="11">
        <v>3</v>
      </c>
      <c r="C9" s="11">
        <v>48</v>
      </c>
      <c r="D9" s="11" t="s">
        <v>39</v>
      </c>
      <c r="E9" s="11">
        <v>3.0547</v>
      </c>
      <c r="F9" s="11">
        <v>0.42363600000000001</v>
      </c>
      <c r="G9" s="11">
        <v>0.42363600000000001</v>
      </c>
      <c r="H9" s="11">
        <v>2.7809399999999998E-5</v>
      </c>
      <c r="I9" s="11">
        <v>0.182256</v>
      </c>
      <c r="J9" s="11">
        <v>0.182256</v>
      </c>
      <c r="K9" s="6">
        <v>132.15799999999999</v>
      </c>
      <c r="L9" s="6">
        <v>0.75644900000000004</v>
      </c>
      <c r="M9" s="6">
        <v>0.75644900000000004</v>
      </c>
      <c r="N9" s="6">
        <f t="shared" si="0"/>
        <v>3.0547278094000001</v>
      </c>
      <c r="P9" s="6">
        <f t="shared" si="1"/>
        <v>2.3113999909199597E-2</v>
      </c>
      <c r="Q9" s="6">
        <f t="shared" si="2"/>
        <v>0.13880140871586841</v>
      </c>
      <c r="R9" s="6">
        <f t="shared" si="3"/>
        <v>0.13880140871586841</v>
      </c>
      <c r="S9" s="14">
        <v>3649</v>
      </c>
      <c r="T9" s="14">
        <v>23</v>
      </c>
      <c r="U9" s="13">
        <v>-3110</v>
      </c>
      <c r="V9" s="13">
        <v>160</v>
      </c>
    </row>
    <row r="10" spans="2:22" x14ac:dyDescent="0.15">
      <c r="B10" s="11">
        <v>4</v>
      </c>
      <c r="C10" s="11">
        <v>48</v>
      </c>
      <c r="D10" s="11" t="s">
        <v>40</v>
      </c>
      <c r="E10" s="11">
        <v>14.7188</v>
      </c>
      <c r="F10" s="11">
        <v>0.971078</v>
      </c>
      <c r="G10" s="11">
        <v>0.971078</v>
      </c>
      <c r="H10" s="11">
        <v>4.9836600000000002E-2</v>
      </c>
      <c r="I10" s="11">
        <v>0.118075</v>
      </c>
      <c r="J10" s="11">
        <v>0.118075</v>
      </c>
      <c r="K10" s="6">
        <v>98.698999999999998</v>
      </c>
      <c r="L10" s="6">
        <v>1.2903199999999999</v>
      </c>
      <c r="M10" s="6">
        <v>1.2903199999999999</v>
      </c>
      <c r="N10" s="6">
        <f t="shared" si="0"/>
        <v>14.768636600000001</v>
      </c>
      <c r="P10" s="6">
        <f t="shared" si="1"/>
        <v>0.14912815732682194</v>
      </c>
      <c r="Q10" s="6">
        <f t="shared" si="2"/>
        <v>6.7258142347685956E-2</v>
      </c>
      <c r="R10" s="6">
        <f t="shared" si="3"/>
        <v>6.7258142347685956E-2</v>
      </c>
      <c r="S10" s="13">
        <v>6590</v>
      </c>
      <c r="T10" s="13">
        <v>110</v>
      </c>
      <c r="U10" s="13">
        <v>1480</v>
      </c>
      <c r="V10" s="13">
        <v>100</v>
      </c>
    </row>
    <row r="11" spans="2:22" x14ac:dyDescent="0.15">
      <c r="B11" s="11">
        <v>5</v>
      </c>
      <c r="C11" s="11">
        <v>48</v>
      </c>
      <c r="D11" s="11" t="s">
        <v>41</v>
      </c>
      <c r="E11" s="11">
        <v>95.032499999999999</v>
      </c>
      <c r="F11" s="11">
        <v>5.0867300000000002</v>
      </c>
      <c r="G11" s="11">
        <v>5.0867300000000002</v>
      </c>
      <c r="H11" s="11">
        <v>2.2149499999999999E-5</v>
      </c>
      <c r="I11" s="11">
        <v>0.27940100000000001</v>
      </c>
      <c r="J11" s="11">
        <v>0.27940100000000001</v>
      </c>
      <c r="K11" s="6">
        <v>84.905699999999996</v>
      </c>
      <c r="L11" s="6">
        <v>3.2509399999999999</v>
      </c>
      <c r="M11" s="6">
        <v>3.2509399999999999</v>
      </c>
      <c r="N11" s="6">
        <f t="shared" si="0"/>
        <v>95.032522149499997</v>
      </c>
      <c r="P11" s="6">
        <f t="shared" si="1"/>
        <v>1.1192711443401326</v>
      </c>
      <c r="Q11" s="6">
        <f t="shared" si="2"/>
        <v>6.5811019159120993E-2</v>
      </c>
      <c r="R11" s="6">
        <f t="shared" si="3"/>
        <v>6.5811019159120993E-2</v>
      </c>
      <c r="S11" s="13">
        <v>9690</v>
      </c>
      <c r="T11" s="13">
        <v>200</v>
      </c>
      <c r="U11" s="13">
        <v>3480</v>
      </c>
      <c r="V11" s="13">
        <v>200</v>
      </c>
    </row>
    <row r="12" spans="2:22" x14ac:dyDescent="0.15">
      <c r="B12" s="11">
        <v>6</v>
      </c>
      <c r="C12" s="11">
        <v>48</v>
      </c>
      <c r="D12" s="11" t="s">
        <v>42</v>
      </c>
      <c r="E12" s="11">
        <v>86.1267</v>
      </c>
      <c r="F12" s="11">
        <v>7.21699</v>
      </c>
      <c r="G12" s="11">
        <v>7.21699</v>
      </c>
      <c r="H12" s="11">
        <v>6.2473299999999998</v>
      </c>
      <c r="I12" s="11">
        <v>2.8561100000000001</v>
      </c>
      <c r="J12" s="11">
        <v>2.8561100000000001</v>
      </c>
      <c r="K12" s="6">
        <v>65.547200000000004</v>
      </c>
      <c r="L12" s="6">
        <v>7.8676700000000004</v>
      </c>
      <c r="M12" s="6">
        <v>7.8676700000000004</v>
      </c>
      <c r="N12" s="6">
        <f t="shared" si="0"/>
        <v>92.374030000000005</v>
      </c>
      <c r="P12" s="6">
        <f t="shared" si="1"/>
        <v>1.3139645934532671</v>
      </c>
      <c r="Q12" s="6">
        <f t="shared" si="2"/>
        <v>0.1463863179157687</v>
      </c>
      <c r="R12" s="6">
        <f t="shared" si="3"/>
        <v>0.1463863179157687</v>
      </c>
      <c r="S12" s="13">
        <v>10400</v>
      </c>
      <c r="T12" s="13">
        <v>300</v>
      </c>
      <c r="U12" s="13">
        <v>8000</v>
      </c>
      <c r="V12" s="13">
        <v>300</v>
      </c>
    </row>
    <row r="13" spans="2:22" x14ac:dyDescent="0.15">
      <c r="B13" s="11">
        <v>7</v>
      </c>
      <c r="C13" s="11">
        <v>49</v>
      </c>
      <c r="D13" s="11" t="s">
        <v>43</v>
      </c>
      <c r="E13" s="11">
        <v>3.0685699999999998</v>
      </c>
      <c r="F13" s="11">
        <v>0.380299</v>
      </c>
      <c r="G13" s="11">
        <v>0.380299</v>
      </c>
      <c r="H13" s="11">
        <v>5.9006200000000002E-2</v>
      </c>
      <c r="I13" s="11">
        <v>0.164822</v>
      </c>
      <c r="J13" s="11">
        <v>0.164822</v>
      </c>
      <c r="K13" s="6">
        <v>278.02</v>
      </c>
      <c r="L13" s="6">
        <v>6.16357</v>
      </c>
      <c r="M13" s="6">
        <v>6.16357</v>
      </c>
      <c r="N13" s="6">
        <f t="shared" si="0"/>
        <v>3.1275761999999996</v>
      </c>
      <c r="P13" s="6">
        <f t="shared" si="1"/>
        <v>1.1037227537587223E-2</v>
      </c>
      <c r="Q13" s="6">
        <f t="shared" si="2"/>
        <v>0.12590087662298374</v>
      </c>
      <c r="R13" s="6">
        <f t="shared" si="3"/>
        <v>0.12590087662298374</v>
      </c>
      <c r="S13" s="14">
        <v>4036</v>
      </c>
      <c r="T13" s="14">
        <v>3</v>
      </c>
      <c r="U13" s="13">
        <v>-3577</v>
      </c>
      <c r="V13" s="13">
        <v>17</v>
      </c>
    </row>
    <row r="14" spans="2:22" x14ac:dyDescent="0.15">
      <c r="B14" s="11">
        <v>8</v>
      </c>
      <c r="C14" s="11">
        <v>49</v>
      </c>
      <c r="D14" s="11" t="s">
        <v>44</v>
      </c>
      <c r="E14" s="11">
        <v>13.111599999999999</v>
      </c>
      <c r="F14" s="11">
        <v>1.18004</v>
      </c>
      <c r="G14" s="11">
        <v>1.18004</v>
      </c>
      <c r="H14" s="11">
        <v>4.3790000000000002E-4</v>
      </c>
      <c r="I14" s="11">
        <v>0.105754</v>
      </c>
      <c r="J14" s="11">
        <v>0.105754</v>
      </c>
      <c r="K14" s="6">
        <v>212.74299999999999</v>
      </c>
      <c r="L14" s="6">
        <v>7.4933300000000003</v>
      </c>
      <c r="M14" s="6">
        <v>7.4933300000000003</v>
      </c>
      <c r="N14" s="6">
        <f t="shared" si="0"/>
        <v>13.112037899999999</v>
      </c>
      <c r="P14" s="6">
        <f t="shared" si="1"/>
        <v>6.1631170003243349E-2</v>
      </c>
      <c r="Q14" s="6">
        <f t="shared" si="2"/>
        <v>9.6646604579434733E-2</v>
      </c>
      <c r="R14" s="6">
        <f t="shared" si="3"/>
        <v>9.6646604579434733E-2</v>
      </c>
      <c r="S14" s="13">
        <v>6780</v>
      </c>
      <c r="T14" s="13">
        <v>60</v>
      </c>
      <c r="U14" s="13">
        <v>1580</v>
      </c>
      <c r="V14" s="13">
        <v>60</v>
      </c>
    </row>
    <row r="15" spans="2:22" x14ac:dyDescent="0.15">
      <c r="B15" s="11">
        <v>9</v>
      </c>
      <c r="C15" s="11">
        <v>49</v>
      </c>
      <c r="D15" s="11" t="s">
        <v>45</v>
      </c>
      <c r="E15" s="11">
        <v>91.077600000000004</v>
      </c>
      <c r="F15" s="11">
        <v>2.1396199999999999</v>
      </c>
      <c r="G15" s="11">
        <v>2.1396199999999999</v>
      </c>
      <c r="H15" s="11">
        <v>0.62225399999999997</v>
      </c>
      <c r="I15" s="11">
        <v>0.23369100000000001</v>
      </c>
      <c r="J15" s="11">
        <v>0.23369100000000001</v>
      </c>
      <c r="K15" s="6">
        <v>165.33199999999999</v>
      </c>
      <c r="L15" s="6">
        <v>2.2000899999999999</v>
      </c>
      <c r="M15" s="6">
        <v>2.2000899999999999</v>
      </c>
      <c r="N15" s="6">
        <f t="shared" si="0"/>
        <v>91.699854000000002</v>
      </c>
      <c r="P15" s="6">
        <f t="shared" si="1"/>
        <v>0.5508770232018001</v>
      </c>
      <c r="Q15" s="6">
        <f t="shared" si="2"/>
        <v>2.6999369794257395E-2</v>
      </c>
      <c r="R15" s="6">
        <f t="shared" si="3"/>
        <v>2.6999369794257395E-2</v>
      </c>
      <c r="S15" s="13">
        <v>11010</v>
      </c>
      <c r="T15" s="13">
        <v>200</v>
      </c>
      <c r="U15" s="13">
        <v>3660</v>
      </c>
      <c r="V15" s="13">
        <v>20</v>
      </c>
    </row>
    <row r="16" spans="2:22" x14ac:dyDescent="0.15">
      <c r="B16" s="11">
        <v>10</v>
      </c>
      <c r="C16" s="11">
        <v>49</v>
      </c>
      <c r="D16" s="11" t="s">
        <v>46</v>
      </c>
      <c r="E16" s="11">
        <v>83.370599999999996</v>
      </c>
      <c r="F16" s="11">
        <v>1.03556</v>
      </c>
      <c r="G16" s="11">
        <v>1.03556</v>
      </c>
      <c r="H16" s="11">
        <v>13.866</v>
      </c>
      <c r="I16" s="11">
        <v>0.62340399999999996</v>
      </c>
      <c r="J16" s="11">
        <v>0.62340399999999996</v>
      </c>
      <c r="K16" s="6">
        <v>128.57900000000001</v>
      </c>
      <c r="L16" s="6">
        <v>1.4446000000000001</v>
      </c>
      <c r="M16" s="6">
        <v>1.4446000000000001</v>
      </c>
      <c r="N16" s="6">
        <f t="shared" si="0"/>
        <v>97.236599999999996</v>
      </c>
      <c r="P16" s="6">
        <f t="shared" si="1"/>
        <v>0.64839981645525313</v>
      </c>
      <c r="Q16" s="6">
        <f t="shared" si="2"/>
        <v>1.6748527734981509E-2</v>
      </c>
      <c r="R16" s="6">
        <f t="shared" si="3"/>
        <v>1.6748527734981509E-2</v>
      </c>
      <c r="S16" s="13">
        <v>11100</v>
      </c>
      <c r="T16" s="13">
        <v>300</v>
      </c>
      <c r="U16" s="13">
        <v>8700</v>
      </c>
      <c r="V16" s="13">
        <v>300</v>
      </c>
    </row>
    <row r="17" spans="2:22" x14ac:dyDescent="0.15">
      <c r="B17" s="11">
        <v>11</v>
      </c>
      <c r="C17" s="11">
        <v>49</v>
      </c>
      <c r="D17" s="11" t="s">
        <v>47</v>
      </c>
      <c r="E17" s="11">
        <v>84.239800000000002</v>
      </c>
      <c r="F17" s="11">
        <v>2.3540399999999999</v>
      </c>
      <c r="G17" s="11">
        <v>2.3540399999999999</v>
      </c>
      <c r="H17" s="11">
        <v>10.069699999999999</v>
      </c>
      <c r="I17" s="11">
        <v>1.05332</v>
      </c>
      <c r="J17" s="11">
        <v>1.05332</v>
      </c>
      <c r="K17" s="6">
        <v>104.41800000000001</v>
      </c>
      <c r="L17" s="6">
        <v>3.5605699999999998</v>
      </c>
      <c r="M17" s="6">
        <v>3.5605699999999998</v>
      </c>
      <c r="N17" s="6">
        <f t="shared" si="0"/>
        <v>94.3095</v>
      </c>
      <c r="P17" s="6">
        <f t="shared" si="1"/>
        <v>0.80675554023252694</v>
      </c>
      <c r="Q17" s="6">
        <f t="shared" si="2"/>
        <v>4.4086856889893562E-2</v>
      </c>
      <c r="R17" s="6">
        <f t="shared" si="3"/>
        <v>4.4086856889893562E-2</v>
      </c>
      <c r="S17" s="13">
        <v>11800</v>
      </c>
      <c r="T17" s="13">
        <v>400</v>
      </c>
      <c r="U17" s="13">
        <v>8200</v>
      </c>
      <c r="V17" s="13">
        <v>400</v>
      </c>
    </row>
    <row r="18" spans="2:22" x14ac:dyDescent="0.15">
      <c r="B18" s="11">
        <v>12</v>
      </c>
      <c r="C18" s="11">
        <v>50</v>
      </c>
      <c r="D18" s="11" t="s">
        <v>48</v>
      </c>
      <c r="E18" s="11">
        <v>24.214200000000002</v>
      </c>
      <c r="F18" s="11">
        <v>1.4407099999999999</v>
      </c>
      <c r="G18" s="11">
        <v>1.4407099999999999</v>
      </c>
      <c r="H18" s="11">
        <v>0</v>
      </c>
      <c r="I18" s="11">
        <v>0</v>
      </c>
      <c r="J18" s="11">
        <v>0</v>
      </c>
      <c r="K18" s="6">
        <v>1006.31</v>
      </c>
      <c r="L18" s="6">
        <v>34.800199999999997</v>
      </c>
      <c r="M18" s="6">
        <v>34.800199999999997</v>
      </c>
      <c r="N18" s="6">
        <f t="shared" si="0"/>
        <v>24.214200000000002</v>
      </c>
      <c r="P18" s="6">
        <f t="shared" si="1"/>
        <v>2.4062366467589514E-2</v>
      </c>
      <c r="Q18" s="6">
        <f t="shared" si="2"/>
        <v>6.8818546609076423E-2</v>
      </c>
      <c r="R18" s="6">
        <f t="shared" si="3"/>
        <v>6.8818546609076423E-2</v>
      </c>
      <c r="S18" s="13">
        <v>4418</v>
      </c>
      <c r="T18" s="13">
        <v>4</v>
      </c>
      <c r="U18" s="14">
        <v>-2941</v>
      </c>
      <c r="V18" s="14">
        <v>4</v>
      </c>
    </row>
    <row r="19" spans="2:22" x14ac:dyDescent="0.15">
      <c r="B19" s="11">
        <v>13</v>
      </c>
      <c r="C19" s="11">
        <v>50</v>
      </c>
      <c r="D19" s="11" t="s">
        <v>49</v>
      </c>
      <c r="E19" s="11">
        <v>20.529800000000002</v>
      </c>
      <c r="F19" s="11">
        <v>2.2279399999999998</v>
      </c>
      <c r="G19" s="11">
        <v>2.2279399999999998</v>
      </c>
      <c r="H19" s="11">
        <v>3.0000000000000001E-5</v>
      </c>
      <c r="I19" s="11">
        <v>0.12634000000000001</v>
      </c>
      <c r="J19" s="11">
        <v>0.12634000000000001</v>
      </c>
      <c r="K19" s="6">
        <v>515.95000000000005</v>
      </c>
      <c r="L19" s="6">
        <v>28.7531</v>
      </c>
      <c r="M19" s="6">
        <v>28.7531</v>
      </c>
      <c r="N19" s="6">
        <f t="shared" si="0"/>
        <v>20.52983</v>
      </c>
      <c r="P19" s="6">
        <f t="shared" si="1"/>
        <v>3.9790289756759377E-2</v>
      </c>
      <c r="Q19" s="6">
        <f t="shared" si="2"/>
        <v>0.12199483307823675</v>
      </c>
      <c r="R19" s="6">
        <f t="shared" si="3"/>
        <v>0.12199483307823675</v>
      </c>
      <c r="S19" s="13">
        <v>5317</v>
      </c>
      <c r="T19" s="13">
        <v>4</v>
      </c>
      <c r="U19" s="14">
        <v>2149</v>
      </c>
      <c r="V19" s="14">
        <v>4</v>
      </c>
    </row>
    <row r="20" spans="2:22" x14ac:dyDescent="0.15">
      <c r="B20" s="11">
        <v>14</v>
      </c>
      <c r="C20" s="11">
        <v>50</v>
      </c>
      <c r="D20" s="11" t="s">
        <v>50</v>
      </c>
      <c r="E20" s="11">
        <v>19.329000000000001</v>
      </c>
      <c r="F20" s="11">
        <v>1.3469899999999999</v>
      </c>
      <c r="G20" s="11">
        <v>1.3469899999999999</v>
      </c>
      <c r="H20" s="11">
        <v>0.14521999999999999</v>
      </c>
      <c r="I20" s="11">
        <v>8.3260000000000001E-2</v>
      </c>
      <c r="J20" s="11">
        <v>8.3260000000000001E-2</v>
      </c>
      <c r="K20" s="6">
        <v>370.41699999999997</v>
      </c>
      <c r="L20" s="6">
        <v>3.94659</v>
      </c>
      <c r="M20" s="6">
        <v>3.94659</v>
      </c>
      <c r="N20" s="6">
        <f t="shared" si="0"/>
        <v>19.474219999999999</v>
      </c>
      <c r="P20" s="6">
        <f t="shared" si="1"/>
        <v>5.2181730320152699E-2</v>
      </c>
      <c r="Q20" s="6">
        <f t="shared" si="2"/>
        <v>7.049728539864164E-2</v>
      </c>
      <c r="R20" s="6">
        <f t="shared" si="3"/>
        <v>7.049728539864164E-2</v>
      </c>
      <c r="S20" s="13">
        <v>5700</v>
      </c>
      <c r="T20" s="13">
        <v>300</v>
      </c>
      <c r="U20" s="14">
        <v>2000</v>
      </c>
      <c r="V20" s="14">
        <v>300</v>
      </c>
    </row>
    <row r="21" spans="2:22" x14ac:dyDescent="0.15">
      <c r="B21" s="11">
        <v>15</v>
      </c>
      <c r="C21" s="11">
        <v>50</v>
      </c>
      <c r="D21" s="11" t="s">
        <v>51</v>
      </c>
      <c r="E21" s="11">
        <v>23.4636</v>
      </c>
      <c r="F21" s="11">
        <v>1.76667</v>
      </c>
      <c r="G21" s="11">
        <v>1.76667</v>
      </c>
      <c r="H21" s="11">
        <v>0.74356</v>
      </c>
      <c r="I21" s="11">
        <v>0.27263999999999999</v>
      </c>
      <c r="J21" s="11">
        <v>0.27263999999999999</v>
      </c>
      <c r="K21" s="6">
        <v>234.042</v>
      </c>
      <c r="L21" s="6">
        <v>5.3326799999999999</v>
      </c>
      <c r="M21" s="6">
        <v>5.3326799999999999</v>
      </c>
      <c r="N21" s="6">
        <f t="shared" si="0"/>
        <v>24.207159999999998</v>
      </c>
      <c r="P21" s="6">
        <f t="shared" si="1"/>
        <v>0.10025380059989232</v>
      </c>
      <c r="Q21" s="6">
        <f t="shared" si="2"/>
        <v>7.8666130024426628E-2</v>
      </c>
      <c r="R21" s="6">
        <f t="shared" si="3"/>
        <v>7.8666130024426628E-2</v>
      </c>
      <c r="S21" s="13">
        <v>6600</v>
      </c>
      <c r="T21" s="13">
        <v>4</v>
      </c>
      <c r="U21" s="13">
        <v>3800</v>
      </c>
      <c r="V21" s="13">
        <v>400</v>
      </c>
    </row>
    <row r="22" spans="2:22" x14ac:dyDescent="0.15">
      <c r="B22" s="11">
        <v>16</v>
      </c>
      <c r="C22" s="11">
        <v>50</v>
      </c>
      <c r="D22" s="11" t="s">
        <v>5</v>
      </c>
      <c r="E22" s="11">
        <v>20.294499999999999</v>
      </c>
      <c r="F22" s="11">
        <v>5.3932500000000001</v>
      </c>
      <c r="G22" s="11">
        <v>5.3932500000000001</v>
      </c>
      <c r="H22" s="11">
        <v>2.2088199999999998</v>
      </c>
      <c r="I22" s="6">
        <v>1.43008</v>
      </c>
      <c r="J22" s="6">
        <v>1.43008</v>
      </c>
      <c r="K22" s="11">
        <v>134.55000000000001</v>
      </c>
      <c r="L22" s="11">
        <v>22.160799999999998</v>
      </c>
      <c r="M22" s="11">
        <v>22.160799999999998</v>
      </c>
      <c r="N22" s="6">
        <f t="shared" si="0"/>
        <v>22.503319999999999</v>
      </c>
      <c r="O22" s="11"/>
      <c r="P22" s="11"/>
      <c r="Q22" s="11"/>
      <c r="R22" s="11"/>
      <c r="S22" s="11"/>
      <c r="T22" s="11"/>
    </row>
    <row r="23" spans="2:22" x14ac:dyDescent="0.15">
      <c r="B23" s="11"/>
      <c r="C23" s="11"/>
      <c r="D23" s="11"/>
      <c r="E23" s="11"/>
      <c r="F23" s="11"/>
      <c r="G23" s="11"/>
      <c r="H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5" spans="2:22" x14ac:dyDescent="0.15">
      <c r="E25" s="6" t="s">
        <v>58</v>
      </c>
    </row>
    <row r="26" spans="2:22" x14ac:dyDescent="0.15">
      <c r="E26" s="11" t="s">
        <v>59</v>
      </c>
      <c r="F26" s="6" t="s">
        <v>60</v>
      </c>
      <c r="G26" s="6" t="s">
        <v>61</v>
      </c>
      <c r="H26" s="6" t="s">
        <v>62</v>
      </c>
    </row>
    <row r="27" spans="2:22" x14ac:dyDescent="0.15">
      <c r="E27" s="10">
        <f t="shared" ref="E27:E41" si="4">LOG10(S7)</f>
        <v>3.8573324964312685</v>
      </c>
      <c r="F27" s="6">
        <f t="shared" ref="F27:F41" si="5">LOG10(P7)</f>
        <v>-0.48866413592060615</v>
      </c>
      <c r="G27" s="6">
        <f>Q7/LN(10)</f>
        <v>3.1321385113378564E-2</v>
      </c>
      <c r="H27" s="6">
        <f>R7/LN(10)</f>
        <v>3.1321385113378564E-2</v>
      </c>
    </row>
    <row r="28" spans="2:22" x14ac:dyDescent="0.15">
      <c r="E28" s="10">
        <f t="shared" si="4"/>
        <v>3.9684829485539352</v>
      </c>
      <c r="F28" s="6">
        <f t="shared" si="5"/>
        <v>0.15672656619695871</v>
      </c>
      <c r="G28" s="6">
        <f t="shared" ref="G28:H41" si="6">Q8/LN(10)</f>
        <v>4.9110602887755761E-2</v>
      </c>
      <c r="H28" s="6">
        <f t="shared" si="6"/>
        <v>4.9110602887755761E-2</v>
      </c>
    </row>
    <row r="29" spans="2:22" x14ac:dyDescent="0.15">
      <c r="E29" s="10">
        <f t="shared" si="4"/>
        <v>3.5621738633646483</v>
      </c>
      <c r="F29" s="6">
        <f t="shared" si="5"/>
        <v>-1.6361248927650389</v>
      </c>
      <c r="G29" s="6">
        <f t="shared" si="6"/>
        <v>6.028068588569957E-2</v>
      </c>
      <c r="H29" s="6">
        <f t="shared" si="6"/>
        <v>6.028068588569957E-2</v>
      </c>
    </row>
    <row r="30" spans="2:22" x14ac:dyDescent="0.15">
      <c r="E30" s="10">
        <f t="shared" si="4"/>
        <v>3.8188854145940097</v>
      </c>
      <c r="F30" s="6">
        <f t="shared" si="5"/>
        <v>-0.82644034838379332</v>
      </c>
      <c r="G30" s="6">
        <f t="shared" si="6"/>
        <v>2.920984008466343E-2</v>
      </c>
      <c r="H30" s="6">
        <f t="shared" si="6"/>
        <v>2.920984008466343E-2</v>
      </c>
    </row>
    <row r="31" spans="2:22" x14ac:dyDescent="0.15">
      <c r="E31" s="10">
        <f t="shared" si="4"/>
        <v>3.9863237770507651</v>
      </c>
      <c r="F31" s="6">
        <f t="shared" si="5"/>
        <v>4.8935307463349537E-2</v>
      </c>
      <c r="G31" s="6">
        <f t="shared" si="6"/>
        <v>2.8581362469235427E-2</v>
      </c>
      <c r="H31" s="6">
        <f t="shared" si="6"/>
        <v>2.8581362469235427E-2</v>
      </c>
    </row>
    <row r="32" spans="2:22" x14ac:dyDescent="0.15">
      <c r="E32" s="10">
        <f t="shared" si="4"/>
        <v>4.0170333392987807</v>
      </c>
      <c r="F32" s="6">
        <f t="shared" si="5"/>
        <v>0.11858366273133983</v>
      </c>
      <c r="G32" s="6">
        <f t="shared" si="6"/>
        <v>6.3574770096953476E-2</v>
      </c>
      <c r="H32" s="6">
        <f t="shared" si="6"/>
        <v>6.3574770096953476E-2</v>
      </c>
    </row>
    <row r="33" spans="5:8" x14ac:dyDescent="0.15">
      <c r="E33" s="10">
        <f t="shared" si="4"/>
        <v>3.6059511575648728</v>
      </c>
      <c r="F33" s="6">
        <f t="shared" si="5"/>
        <v>-1.957140004173868</v>
      </c>
      <c r="G33" s="6">
        <f t="shared" si="6"/>
        <v>5.467805598414395E-2</v>
      </c>
      <c r="H33" s="6">
        <f t="shared" si="6"/>
        <v>5.467805598414395E-2</v>
      </c>
    </row>
    <row r="34" spans="5:8" x14ac:dyDescent="0.15">
      <c r="E34" s="10">
        <f t="shared" si="4"/>
        <v>3.8312296938670634</v>
      </c>
      <c r="F34" s="6">
        <f t="shared" si="5"/>
        <v>-1.210199587564972</v>
      </c>
      <c r="G34" s="6">
        <f t="shared" si="6"/>
        <v>4.1973087063534052E-2</v>
      </c>
      <c r="H34" s="6">
        <f t="shared" si="6"/>
        <v>4.1973087063534052E-2</v>
      </c>
    </row>
    <row r="35" spans="5:8" x14ac:dyDescent="0.15">
      <c r="E35" s="10">
        <f t="shared" si="4"/>
        <v>4.0417873189717515</v>
      </c>
      <c r="F35" s="6">
        <f t="shared" si="5"/>
        <v>-0.25894534144909698</v>
      </c>
      <c r="G35" s="6">
        <f t="shared" si="6"/>
        <v>1.1725677316511321E-2</v>
      </c>
      <c r="H35" s="6">
        <f t="shared" si="6"/>
        <v>1.1725677316511321E-2</v>
      </c>
    </row>
    <row r="36" spans="5:8" x14ac:dyDescent="0.15">
      <c r="E36" s="10">
        <f t="shared" si="4"/>
        <v>4.0453229787866576</v>
      </c>
      <c r="F36" s="6">
        <f t="shared" si="5"/>
        <v>-0.18815711676072505</v>
      </c>
      <c r="G36" s="6">
        <f t="shared" si="6"/>
        <v>7.2737931753060377E-3</v>
      </c>
      <c r="H36" s="6">
        <f t="shared" si="6"/>
        <v>7.2737931753060377E-3</v>
      </c>
    </row>
    <row r="37" spans="5:8" x14ac:dyDescent="0.15">
      <c r="E37" s="10">
        <f t="shared" si="4"/>
        <v>4.071882007306125</v>
      </c>
      <c r="F37" s="6">
        <f t="shared" si="5"/>
        <v>-9.3258043483210554E-2</v>
      </c>
      <c r="G37" s="6">
        <f t="shared" si="6"/>
        <v>1.914667867173913E-2</v>
      </c>
      <c r="H37" s="6">
        <f t="shared" si="6"/>
        <v>1.914667867173913E-2</v>
      </c>
    </row>
    <row r="38" spans="5:8" x14ac:dyDescent="0.15">
      <c r="E38" s="10">
        <f t="shared" si="4"/>
        <v>3.6452257115354163</v>
      </c>
      <c r="F38" s="6">
        <f t="shared" si="5"/>
        <v>-1.6186616632274218</v>
      </c>
      <c r="G38" s="6">
        <f t="shared" si="6"/>
        <v>2.9887515044923631E-2</v>
      </c>
      <c r="H38" s="6">
        <f t="shared" si="6"/>
        <v>2.9887515044923631E-2</v>
      </c>
    </row>
    <row r="39" spans="5:8" x14ac:dyDescent="0.15">
      <c r="E39" s="10">
        <f t="shared" si="4"/>
        <v>3.7256666603141784</v>
      </c>
      <c r="F39" s="6">
        <f t="shared" si="5"/>
        <v>-1.4002228982674467</v>
      </c>
      <c r="G39" s="6">
        <f t="shared" si="6"/>
        <v>5.298168282658651E-2</v>
      </c>
      <c r="H39" s="6">
        <f t="shared" si="6"/>
        <v>5.298168282658651E-2</v>
      </c>
    </row>
    <row r="40" spans="5:8" x14ac:dyDescent="0.15">
      <c r="E40" s="10">
        <f t="shared" si="4"/>
        <v>3.7558748556724915</v>
      </c>
      <c r="F40" s="6">
        <f t="shared" si="5"/>
        <v>-1.2824815240086047</v>
      </c>
      <c r="G40" s="6">
        <f t="shared" si="6"/>
        <v>3.0616582037788748E-2</v>
      </c>
      <c r="H40" s="6">
        <f t="shared" si="6"/>
        <v>3.0616582037788748E-2</v>
      </c>
    </row>
    <row r="41" spans="5:8" x14ac:dyDescent="0.15">
      <c r="E41" s="10">
        <f t="shared" si="4"/>
        <v>3.8195439355418688</v>
      </c>
      <c r="F41" s="6">
        <f t="shared" si="5"/>
        <v>-0.99889915438584287</v>
      </c>
      <c r="G41" s="6">
        <f t="shared" si="6"/>
        <v>3.4164266182292201E-2</v>
      </c>
      <c r="H41" s="6">
        <f t="shared" si="6"/>
        <v>3.4164266182292201E-2</v>
      </c>
    </row>
    <row r="42" spans="5:8" x14ac:dyDescent="0.15">
      <c r="F42" s="10"/>
    </row>
    <row r="49" spans="1:12" x14ac:dyDescent="0.15">
      <c r="E49" s="6" t="s">
        <v>58</v>
      </c>
    </row>
    <row r="50" spans="1:12" x14ac:dyDescent="0.15">
      <c r="E50" s="11" t="s">
        <v>56</v>
      </c>
      <c r="F50" s="6" t="s">
        <v>53</v>
      </c>
      <c r="K50" s="6" t="s">
        <v>63</v>
      </c>
      <c r="L50" s="6" t="s">
        <v>64</v>
      </c>
    </row>
    <row r="51" spans="1:12" x14ac:dyDescent="0.15">
      <c r="A51" s="11">
        <v>47</v>
      </c>
      <c r="B51" s="6">
        <v>129</v>
      </c>
      <c r="C51" s="11" t="s">
        <v>37</v>
      </c>
      <c r="D51" s="6">
        <f>B51-A51</f>
        <v>82</v>
      </c>
      <c r="E51" s="10">
        <f t="shared" ref="E51:E65" si="7">LOG(S7)</f>
        <v>3.8573324964312685</v>
      </c>
      <c r="F51" s="6">
        <f t="shared" ref="F51:F65" si="8">LOG(P7)</f>
        <v>-0.48866413592060615</v>
      </c>
      <c r="G51" s="6">
        <f>Q7/LN(10)</f>
        <v>3.1321385113378564E-2</v>
      </c>
      <c r="H51" s="6">
        <f>R7/LN(10)</f>
        <v>3.1321385113378564E-2</v>
      </c>
      <c r="I51" s="13">
        <f>T7/S7/LN(10)</f>
        <v>2.4127471216847319E-2</v>
      </c>
    </row>
    <row r="52" spans="1:12" x14ac:dyDescent="0.15">
      <c r="A52" s="11">
        <v>47</v>
      </c>
      <c r="B52" s="6">
        <v>130</v>
      </c>
      <c r="C52" s="11" t="s">
        <v>38</v>
      </c>
      <c r="D52" s="6">
        <f t="shared" ref="D52:D65" si="9">B52-A52</f>
        <v>83</v>
      </c>
      <c r="E52" s="10">
        <f t="shared" si="7"/>
        <v>3.9684829485539352</v>
      </c>
      <c r="F52" s="6">
        <f t="shared" si="8"/>
        <v>0.15672656619695871</v>
      </c>
      <c r="G52" s="6">
        <f t="shared" ref="G52:H65" si="10">Q8/LN(10)</f>
        <v>4.9110602887755761E-2</v>
      </c>
      <c r="H52" s="6">
        <f t="shared" si="10"/>
        <v>4.9110602887755761E-2</v>
      </c>
      <c r="I52" s="13">
        <f t="shared" ref="I52:I65" si="11">T8/S8/LN(10)</f>
        <v>2.3349165693723216E-2</v>
      </c>
    </row>
    <row r="53" spans="1:12" x14ac:dyDescent="0.15">
      <c r="A53" s="11">
        <v>48</v>
      </c>
      <c r="B53" s="6">
        <v>130</v>
      </c>
      <c r="C53" s="11" t="s">
        <v>39</v>
      </c>
      <c r="D53" s="6">
        <f t="shared" si="9"/>
        <v>82</v>
      </c>
      <c r="E53" s="10">
        <f t="shared" si="7"/>
        <v>3.5621738633646483</v>
      </c>
      <c r="F53" s="6">
        <f t="shared" si="8"/>
        <v>-1.6361248927650389</v>
      </c>
      <c r="G53" s="6">
        <f t="shared" si="10"/>
        <v>6.028068588569957E-2</v>
      </c>
      <c r="H53" s="6">
        <f t="shared" si="10"/>
        <v>6.028068588569957E-2</v>
      </c>
      <c r="I53" s="13">
        <f t="shared" si="11"/>
        <v>2.7374001325773611E-3</v>
      </c>
      <c r="J53" s="6">
        <f>D53+0.1</f>
        <v>82.1</v>
      </c>
    </row>
    <row r="54" spans="1:12" x14ac:dyDescent="0.15">
      <c r="A54" s="11">
        <v>48</v>
      </c>
      <c r="B54" s="6">
        <v>131</v>
      </c>
      <c r="C54" s="11" t="s">
        <v>40</v>
      </c>
      <c r="D54" s="6">
        <f t="shared" si="9"/>
        <v>83</v>
      </c>
      <c r="E54" s="10">
        <f t="shared" si="7"/>
        <v>3.8188854145940097</v>
      </c>
      <c r="F54" s="6">
        <f t="shared" si="8"/>
        <v>-0.82644034838379332</v>
      </c>
      <c r="G54" s="6">
        <f t="shared" si="10"/>
        <v>2.920984008466343E-2</v>
      </c>
      <c r="H54" s="6">
        <f t="shared" si="10"/>
        <v>2.920984008466343E-2</v>
      </c>
      <c r="I54" s="13">
        <f t="shared" si="11"/>
        <v>7.2492250393562507E-3</v>
      </c>
      <c r="J54" s="6">
        <f t="shared" ref="J54:J61" si="12">D54+0.1</f>
        <v>83.1</v>
      </c>
    </row>
    <row r="55" spans="1:12" x14ac:dyDescent="0.15">
      <c r="A55" s="11">
        <v>48</v>
      </c>
      <c r="B55" s="6">
        <v>132</v>
      </c>
      <c r="C55" s="11" t="s">
        <v>41</v>
      </c>
      <c r="D55" s="6">
        <f t="shared" si="9"/>
        <v>84</v>
      </c>
      <c r="E55" s="10">
        <f t="shared" si="7"/>
        <v>3.9863237770507651</v>
      </c>
      <c r="F55" s="6">
        <f t="shared" si="8"/>
        <v>4.8935307463349537E-2</v>
      </c>
      <c r="G55" s="6">
        <f t="shared" si="10"/>
        <v>2.8581362469235427E-2</v>
      </c>
      <c r="H55" s="6">
        <f t="shared" si="10"/>
        <v>2.8581362469235427E-2</v>
      </c>
      <c r="I55" s="13">
        <f t="shared" si="11"/>
        <v>8.9637663963519458E-3</v>
      </c>
      <c r="J55" s="6">
        <f t="shared" si="12"/>
        <v>84.1</v>
      </c>
    </row>
    <row r="56" spans="1:12" x14ac:dyDescent="0.15">
      <c r="A56" s="11">
        <v>48</v>
      </c>
      <c r="B56" s="6">
        <v>133</v>
      </c>
      <c r="C56" s="11" t="s">
        <v>42</v>
      </c>
      <c r="D56" s="6">
        <f t="shared" si="9"/>
        <v>85</v>
      </c>
      <c r="E56" s="10">
        <f t="shared" si="7"/>
        <v>4.0170333392987807</v>
      </c>
      <c r="F56" s="6">
        <f t="shared" si="8"/>
        <v>0.11858366273133983</v>
      </c>
      <c r="G56" s="6">
        <f t="shared" si="10"/>
        <v>6.3574770096953476E-2</v>
      </c>
      <c r="H56" s="6">
        <f t="shared" si="10"/>
        <v>6.3574770096953476E-2</v>
      </c>
      <c r="I56" s="13">
        <f t="shared" si="11"/>
        <v>1.2527725439516879E-2</v>
      </c>
      <c r="J56" s="6">
        <f t="shared" si="12"/>
        <v>85.1</v>
      </c>
    </row>
    <row r="57" spans="1:12" x14ac:dyDescent="0.15">
      <c r="A57" s="11">
        <v>49</v>
      </c>
      <c r="B57" s="6">
        <v>131</v>
      </c>
      <c r="C57" s="11" t="s">
        <v>43</v>
      </c>
      <c r="D57" s="6">
        <f t="shared" si="9"/>
        <v>82</v>
      </c>
      <c r="E57" s="10">
        <f t="shared" si="7"/>
        <v>3.6059511575648728</v>
      </c>
      <c r="F57" s="6">
        <f t="shared" si="8"/>
        <v>-1.957140004173868</v>
      </c>
      <c r="G57" s="6">
        <f t="shared" si="10"/>
        <v>5.467805598414395E-2</v>
      </c>
      <c r="H57" s="6">
        <f t="shared" si="10"/>
        <v>5.467805598414395E-2</v>
      </c>
      <c r="I57" s="13">
        <f t="shared" si="11"/>
        <v>3.2281552173185217E-4</v>
      </c>
      <c r="J57" s="6">
        <f t="shared" si="12"/>
        <v>82.1</v>
      </c>
      <c r="K57" s="6">
        <v>6.33</v>
      </c>
      <c r="L57" s="6">
        <v>8.86</v>
      </c>
    </row>
    <row r="58" spans="1:12" x14ac:dyDescent="0.15">
      <c r="A58" s="11">
        <v>49</v>
      </c>
      <c r="B58" s="6">
        <v>132</v>
      </c>
      <c r="C58" s="11" t="s">
        <v>44</v>
      </c>
      <c r="D58" s="6">
        <f t="shared" si="9"/>
        <v>83</v>
      </c>
      <c r="E58" s="10">
        <f t="shared" si="7"/>
        <v>3.8312296938670634</v>
      </c>
      <c r="F58" s="6">
        <f t="shared" si="8"/>
        <v>-1.210199587564972</v>
      </c>
      <c r="G58" s="6">
        <f t="shared" si="10"/>
        <v>4.1973087063534052E-2</v>
      </c>
      <c r="H58" s="6">
        <f t="shared" si="10"/>
        <v>4.1973087063534052E-2</v>
      </c>
      <c r="I58" s="13">
        <f t="shared" si="11"/>
        <v>3.8433139991438212E-3</v>
      </c>
      <c r="J58" s="6">
        <f t="shared" si="12"/>
        <v>83.1</v>
      </c>
      <c r="K58" s="6">
        <v>2.5099999999999998</v>
      </c>
      <c r="L58" s="6">
        <v>13.43</v>
      </c>
    </row>
    <row r="59" spans="1:12" x14ac:dyDescent="0.15">
      <c r="A59" s="11">
        <v>49</v>
      </c>
      <c r="B59" s="6">
        <v>133</v>
      </c>
      <c r="C59" s="11" t="s">
        <v>45</v>
      </c>
      <c r="D59" s="6">
        <f t="shared" si="9"/>
        <v>84</v>
      </c>
      <c r="E59" s="10">
        <f t="shared" si="7"/>
        <v>4.0417873189717515</v>
      </c>
      <c r="F59" s="6">
        <f t="shared" si="8"/>
        <v>-0.25894534144909698</v>
      </c>
      <c r="G59" s="6">
        <f t="shared" si="10"/>
        <v>1.1725677316511321E-2</v>
      </c>
      <c r="H59" s="6">
        <f t="shared" si="10"/>
        <v>1.1725677316511321E-2</v>
      </c>
      <c r="I59" s="13">
        <f t="shared" si="11"/>
        <v>7.8890914060536204E-3</v>
      </c>
      <c r="J59" s="6">
        <f t="shared" si="12"/>
        <v>84.1</v>
      </c>
      <c r="K59" s="6">
        <v>3.8</v>
      </c>
      <c r="L59" s="6">
        <v>12.14</v>
      </c>
    </row>
    <row r="60" spans="1:12" x14ac:dyDescent="0.15">
      <c r="A60" s="11">
        <v>49</v>
      </c>
      <c r="B60" s="6">
        <v>134</v>
      </c>
      <c r="C60" s="11" t="s">
        <v>46</v>
      </c>
      <c r="D60" s="6">
        <f t="shared" si="9"/>
        <v>85</v>
      </c>
      <c r="E60" s="10">
        <f t="shared" si="7"/>
        <v>4.0453229787866576</v>
      </c>
      <c r="F60" s="6">
        <f t="shared" si="8"/>
        <v>-0.18815711676072505</v>
      </c>
      <c r="G60" s="6">
        <f t="shared" si="10"/>
        <v>7.2737931753060377E-3</v>
      </c>
      <c r="H60" s="6">
        <f t="shared" si="10"/>
        <v>7.2737931753060377E-3</v>
      </c>
      <c r="I60" s="13">
        <f t="shared" si="11"/>
        <v>1.1737688700087887E-2</v>
      </c>
      <c r="J60" s="6">
        <f t="shared" si="12"/>
        <v>85.1</v>
      </c>
      <c r="K60" s="6">
        <v>1.8</v>
      </c>
      <c r="L60" s="6">
        <v>12.7</v>
      </c>
    </row>
    <row r="61" spans="1:12" x14ac:dyDescent="0.15">
      <c r="A61" s="11">
        <v>49</v>
      </c>
      <c r="B61" s="6">
        <v>135</v>
      </c>
      <c r="C61" s="11" t="s">
        <v>47</v>
      </c>
      <c r="D61" s="6">
        <f t="shared" si="9"/>
        <v>86</v>
      </c>
      <c r="E61" s="10">
        <f t="shared" si="7"/>
        <v>4.071882007306125</v>
      </c>
      <c r="F61" s="6">
        <f t="shared" si="8"/>
        <v>-9.3258043483210554E-2</v>
      </c>
      <c r="G61" s="6">
        <f t="shared" si="10"/>
        <v>1.914667867173913E-2</v>
      </c>
      <c r="H61" s="6">
        <f t="shared" si="10"/>
        <v>1.914667867173913E-2</v>
      </c>
      <c r="I61" s="13">
        <f t="shared" si="11"/>
        <v>1.4721846844178026E-2</v>
      </c>
      <c r="J61" s="6">
        <f t="shared" si="12"/>
        <v>86.1</v>
      </c>
      <c r="K61" s="6">
        <v>3.23</v>
      </c>
      <c r="L61" s="6">
        <v>13.28</v>
      </c>
    </row>
    <row r="62" spans="1:12" x14ac:dyDescent="0.15">
      <c r="A62" s="11">
        <v>50</v>
      </c>
      <c r="B62" s="6">
        <v>134</v>
      </c>
      <c r="C62" s="11" t="s">
        <v>48</v>
      </c>
      <c r="D62" s="6">
        <f t="shared" si="9"/>
        <v>84</v>
      </c>
      <c r="E62" s="10">
        <f t="shared" si="7"/>
        <v>3.6452257115354163</v>
      </c>
      <c r="F62" s="6">
        <f t="shared" si="8"/>
        <v>-1.6186616632274218</v>
      </c>
      <c r="G62" s="6">
        <f t="shared" si="10"/>
        <v>2.9887515044923631E-2</v>
      </c>
      <c r="H62" s="6">
        <f t="shared" si="10"/>
        <v>2.9887515044923631E-2</v>
      </c>
      <c r="I62" s="13">
        <f t="shared" si="11"/>
        <v>3.9320460108940858E-4</v>
      </c>
    </row>
    <row r="63" spans="1:12" x14ac:dyDescent="0.15">
      <c r="A63" s="11">
        <v>50</v>
      </c>
      <c r="B63" s="6">
        <v>135</v>
      </c>
      <c r="C63" s="11" t="s">
        <v>49</v>
      </c>
      <c r="D63" s="6">
        <f t="shared" si="9"/>
        <v>85</v>
      </c>
      <c r="E63" s="10">
        <f t="shared" si="7"/>
        <v>3.7256666603141784</v>
      </c>
      <c r="F63" s="6">
        <f t="shared" si="8"/>
        <v>-1.4002228982674467</v>
      </c>
      <c r="G63" s="6">
        <f t="shared" si="10"/>
        <v>5.298168282658651E-2</v>
      </c>
      <c r="H63" s="6">
        <f t="shared" si="10"/>
        <v>5.298168282658651E-2</v>
      </c>
      <c r="I63" s="13">
        <f t="shared" si="11"/>
        <v>3.2672144585537094E-4</v>
      </c>
    </row>
    <row r="64" spans="1:12" x14ac:dyDescent="0.15">
      <c r="A64" s="11">
        <v>50</v>
      </c>
      <c r="B64" s="6">
        <v>136</v>
      </c>
      <c r="C64" s="11" t="s">
        <v>50</v>
      </c>
      <c r="D64" s="6">
        <f t="shared" si="9"/>
        <v>86</v>
      </c>
      <c r="E64" s="10">
        <f t="shared" si="7"/>
        <v>3.7558748556724915</v>
      </c>
      <c r="F64" s="6">
        <f t="shared" si="8"/>
        <v>-1.2824815240086047</v>
      </c>
      <c r="G64" s="6">
        <f t="shared" si="10"/>
        <v>3.0616582037788748E-2</v>
      </c>
      <c r="H64" s="6">
        <f t="shared" si="10"/>
        <v>3.0616582037788748E-2</v>
      </c>
      <c r="I64" s="13">
        <f t="shared" si="11"/>
        <v>2.2857604310697461E-2</v>
      </c>
    </row>
    <row r="65" spans="1:9" x14ac:dyDescent="0.15">
      <c r="A65" s="11">
        <v>50</v>
      </c>
      <c r="B65" s="6">
        <v>137</v>
      </c>
      <c r="C65" s="11" t="s">
        <v>51</v>
      </c>
      <c r="D65" s="6">
        <f t="shared" si="9"/>
        <v>87</v>
      </c>
      <c r="E65" s="10">
        <f t="shared" si="7"/>
        <v>3.8195439355418688</v>
      </c>
      <c r="F65" s="6">
        <f t="shared" si="8"/>
        <v>-0.99889915438584287</v>
      </c>
      <c r="G65" s="6">
        <f t="shared" si="10"/>
        <v>3.4164266182292201E-2</v>
      </c>
      <c r="H65" s="6">
        <f t="shared" si="10"/>
        <v>3.4164266182292201E-2</v>
      </c>
      <c r="I65" s="13">
        <f t="shared" si="11"/>
        <v>2.6320877691106171E-4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Compare_Theoretical</vt:lpstr>
      <vt:lpstr>Q_beta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43</cp:revision>
  <dcterms:created xsi:type="dcterms:W3CDTF">2019-05-12T17:30:53Z</dcterms:created>
  <dcterms:modified xsi:type="dcterms:W3CDTF">2019-06-11T10:39:12Z</dcterms:modified>
</cp:coreProperties>
</file>