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130Cd_longDecayChain" sheetId="1" state="visible" r:id="rId2"/>
    <sheet name="134In Long  Decay Chain" sheetId="2" state="visible" r:id="rId3"/>
    <sheet name="130Cd_shortDecayChain" sheetId="3" state="visible" r:id="rId4"/>
    <sheet name="134In Short Decay Chain" sheetId="4" state="visible" r:id="rId5"/>
    <sheet name="Sn134 Long Chain" sheetId="5" state="visible" r:id="rId6"/>
    <sheet name="136Sn Long Decay Chain" sheetId="6" state="visible" r:id="rId7"/>
    <sheet name="Ag129_decay_chain" sheetId="7" state="visible" r:id="rId8"/>
    <sheet name="Nb110" sheetId="8" state="visible" r:id="rId9"/>
    <sheet name="Mo113" sheetId="9" state="visible" r:id="rId10"/>
    <sheet name="Tc116" sheetId="10" state="visible" r:id="rId11"/>
    <sheet name="Ru119" sheetId="11" state="visible" r:id="rId12"/>
    <sheet name="Zr107" sheetId="12" state="visible" r:id="rId13"/>
    <sheet name="Sheet12" sheetId="13" state="visible" r:id="rId14"/>
    <sheet name="effiecinecy curve" sheetId="14" state="visible" r:id="rId15"/>
    <sheet name="130Cd_longDecayChain_withisomer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<sst xmlns="http://schemas.openxmlformats.org/spreadsheetml/2006/main" count="581" uniqueCount="61">
  <si>
    <t># Note should start from #, non-zero upper value indicate varying variable, half-life is in second</t>
  </si>
  <si>
    <t># RI should be in the sequences of increasing Z and decreasing A for each isotropic row</t>
  </si>
  <si>
    <t>#TimeToSec</t>
  </si>
  <si>
    <t>1year</t>
  </si>
  <si>
    <t>1day</t>
  </si>
  <si>
    <t>1hour</t>
  </si>
  <si>
    <t>1Min</t>
  </si>
  <si>
    <t>#Name</t>
  </si>
  <si>
    <t>Z</t>
  </si>
  <si>
    <t>A</t>
  </si>
  <si>
    <t>Half-life</t>
  </si>
  <si>
    <t>Abs Error Half-life</t>
  </si>
  <si>
    <t>lowerHL</t>
  </si>
  <si>
    <t>upperHL</t>
  </si>
  <si>
    <t>P1n</t>
  </si>
  <si>
    <t>Abs Error P1n</t>
  </si>
  <si>
    <t>lowerP1n</t>
  </si>
  <si>
    <t>upperP1n</t>
  </si>
  <si>
    <t>P2n</t>
  </si>
  <si>
    <t>Abs Error P2n</t>
  </si>
  <si>
    <t>lowerP2n</t>
  </si>
  <si>
    <t>upperP2n</t>
  </si>
  <si>
    <t>#Parent</t>
  </si>
  <si>
    <t>Cd</t>
  </si>
  <si>
    <t>#Z+1</t>
  </si>
  <si>
    <t>In</t>
  </si>
  <si>
    <t>#Z+2</t>
  </si>
  <si>
    <t>Sn</t>
  </si>
  <si>
    <t>#Z+3</t>
  </si>
  <si>
    <t>Sb</t>
  </si>
  <si>
    <t>#Z+4</t>
  </si>
  <si>
    <t>Te</t>
  </si>
  <si>
    <t>#Z+5</t>
  </si>
  <si>
    <t>I</t>
  </si>
  <si>
    <t>Xe</t>
  </si>
  <si>
    <t># Note should start from #, non-zero upper value indicate varying variable</t>
  </si>
  <si>
    <t>Cs</t>
  </si>
  <si>
    <t>Ag</t>
  </si>
  <si>
    <t>#Z+6</t>
  </si>
  <si>
    <t>Nb</t>
  </si>
  <si>
    <t>Mo</t>
  </si>
  <si>
    <t>Tc</t>
  </si>
  <si>
    <t>Ru</t>
  </si>
  <si>
    <t>Rh</t>
  </si>
  <si>
    <t>Pd</t>
  </si>
  <si>
    <t>#</t>
  </si>
  <si>
    <t>Zr</t>
  </si>
  <si>
    <t>./offlinefitall.sh</t>
  </si>
  <si>
    <t> </t>
  </si>
  <si>
    <t>In131</t>
  </si>
  <si>
    <t>0 2</t>
  </si>
  <si>
    <t>In132</t>
  </si>
  <si>
    <t>0 1</t>
  </si>
  <si>
    <t>In133</t>
  </si>
  <si>
    <t>In134</t>
  </si>
  <si>
    <t>In135</t>
  </si>
  <si>
    <t>isomer ratio</t>
  </si>
  <si>
    <t>isomer ratio err</t>
  </si>
  <si>
    <t>lower isomer ratio</t>
  </si>
  <si>
    <t>upper isomer ratio</t>
  </si>
  <si>
    <t>In*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</si>
</sst>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0" activeCellId="0" sqref="F30"/>
    </sheetView>
  </sheetViews>
  <sheetFormatPr defaultRowHeight="12.8"/>
  <cols>
    <col collapsed="false" hidden="false" max="4" min="1" style="0" width="11.5204081632653"/>
    <col collapsed="false" hidden="false" max="5" min="5" style="0" width="16.4489795918367"/>
    <col collapsed="false" hidden="false" max="6" min="6" style="0" width="11.5204081632653"/>
    <col collapsed="false" hidden="false" max="8" min="7" style="0" width="15.5612244897959"/>
    <col collapsed="false" hidden="false" max="9" min="9" style="0" width="13.3367346938776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n">
        <f aca="false">31556900</f>
        <v>31556900</v>
      </c>
      <c r="D3" s="0" t="s">
        <v>4</v>
      </c>
      <c r="E3" s="0" t="n">
        <f aca="false">24*3600</f>
        <v>86400</v>
      </c>
      <c r="F3" s="0" t="s">
        <v>5</v>
      </c>
      <c r="G3" s="0" t="n">
        <f aca="false">3600</f>
        <v>3600</v>
      </c>
      <c r="H3" s="0" t="s">
        <v>6</v>
      </c>
      <c r="I3" s="0" t="n">
        <v>60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  <c r="H4" s="0" t="s">
        <v>14</v>
      </c>
      <c r="I4" s="0" t="s">
        <v>15</v>
      </c>
      <c r="J4" s="0" t="s">
        <v>16</v>
      </c>
      <c r="K4" s="0" t="s">
        <v>17</v>
      </c>
      <c r="L4" s="0" t="s">
        <v>18</v>
      </c>
      <c r="M4" s="0" t="s">
        <v>19</v>
      </c>
      <c r="N4" s="0" t="s">
        <v>20</v>
      </c>
      <c r="O4" s="0" t="s">
        <v>21</v>
      </c>
    </row>
    <row r="5" customFormat="false" ht="12.8" hidden="false" customHeight="false" outlineLevel="0" collapsed="false">
      <c r="A5" s="0" t="s">
        <v>22</v>
      </c>
    </row>
    <row r="6" customFormat="false" ht="12.8" hidden="false" customHeight="false" outlineLevel="0" collapsed="false">
      <c r="A6" s="0" t="s">
        <v>23</v>
      </c>
      <c r="B6" s="0" t="n">
        <v>48</v>
      </c>
      <c r="C6" s="0" t="n">
        <v>130</v>
      </c>
      <c r="D6" s="0" t="n">
        <v>-0.162</v>
      </c>
      <c r="E6" s="0" t="n">
        <v>0.007</v>
      </c>
      <c r="F6" s="0" t="n">
        <v>0.05</v>
      </c>
      <c r="G6" s="0" t="n">
        <v>0.5</v>
      </c>
      <c r="H6" s="0" t="n">
        <v>50</v>
      </c>
      <c r="I6" s="0" t="n">
        <v>0</v>
      </c>
      <c r="J6" s="0" t="n">
        <v>0</v>
      </c>
      <c r="K6" s="0" t="n">
        <v>100</v>
      </c>
      <c r="L6" s="0" t="n">
        <v>50</v>
      </c>
      <c r="M6" s="0" t="n">
        <v>0</v>
      </c>
      <c r="N6" s="0" t="n">
        <v>0</v>
      </c>
      <c r="O6" s="0" t="n">
        <v>100</v>
      </c>
    </row>
    <row r="7" customFormat="false" ht="12.8" hidden="false" customHeight="false" outlineLevel="0" collapsed="false">
      <c r="A7" s="0" t="s">
        <v>24</v>
      </c>
    </row>
    <row r="8" customFormat="false" ht="12.8" hidden="false" customHeight="false" outlineLevel="0" collapsed="false">
      <c r="A8" s="0" t="s">
        <v>25</v>
      </c>
      <c r="B8" s="0" t="n">
        <v>49</v>
      </c>
      <c r="C8" s="0" t="n">
        <v>130</v>
      </c>
      <c r="D8" s="1" t="n">
        <v>0.29</v>
      </c>
      <c r="E8" s="1" t="n">
        <v>0.02</v>
      </c>
      <c r="F8" s="0" t="n">
        <f aca="false">D8/2</f>
        <v>0.145</v>
      </c>
      <c r="G8" s="0" t="n">
        <f aca="false">D8*2</f>
        <v>0.58</v>
      </c>
      <c r="H8" s="0" t="n">
        <v>0.93</v>
      </c>
      <c r="I8" s="0" t="n">
        <v>0.13</v>
      </c>
      <c r="J8" s="0" t="n">
        <v>0</v>
      </c>
      <c r="K8" s="0" t="n">
        <v>100</v>
      </c>
      <c r="L8" s="0" t="n">
        <v>0</v>
      </c>
      <c r="M8" s="0" t="n">
        <v>0</v>
      </c>
      <c r="N8" s="0" t="n">
        <v>0</v>
      </c>
      <c r="O8" s="0" t="n">
        <v>100</v>
      </c>
    </row>
    <row r="9" customFormat="false" ht="12.8" hidden="false" customHeight="false" outlineLevel="0" collapsed="false">
      <c r="A9" s="0" t="s">
        <v>25</v>
      </c>
      <c r="B9" s="0" t="n">
        <v>49</v>
      </c>
      <c r="C9" s="0" t="n">
        <v>129</v>
      </c>
      <c r="D9" s="1" t="n">
        <v>0.611</v>
      </c>
      <c r="E9" s="1" t="n">
        <v>0.005</v>
      </c>
      <c r="F9" s="0" t="n">
        <f aca="false">D9/2</f>
        <v>0.3055</v>
      </c>
      <c r="G9" s="0" t="n">
        <f aca="false">D9*2</f>
        <v>1.222</v>
      </c>
      <c r="H9" s="0" t="n">
        <v>0.23</v>
      </c>
      <c r="I9" s="0" t="n">
        <v>0.07</v>
      </c>
      <c r="J9" s="0" t="n">
        <v>0</v>
      </c>
      <c r="K9" s="0" t="n">
        <v>100</v>
      </c>
      <c r="L9" s="0" t="n">
        <v>0</v>
      </c>
      <c r="M9" s="0" t="n">
        <v>0</v>
      </c>
      <c r="N9" s="0" t="n">
        <v>0</v>
      </c>
      <c r="O9" s="0" t="n">
        <v>100</v>
      </c>
    </row>
    <row r="10" customFormat="false" ht="12.8" hidden="false" customHeight="false" outlineLevel="0" collapsed="false">
      <c r="A10" s="0" t="s">
        <v>25</v>
      </c>
      <c r="B10" s="0" t="n">
        <v>49</v>
      </c>
      <c r="C10" s="0" t="n">
        <v>128</v>
      </c>
      <c r="D10" s="2" t="n">
        <v>0.84</v>
      </c>
      <c r="E10" s="2" t="n">
        <v>0.06</v>
      </c>
      <c r="F10" s="0" t="n">
        <f aca="false">D10/2</f>
        <v>0.42</v>
      </c>
      <c r="G10" s="0" t="n">
        <f aca="false">D10*2</f>
        <v>1.68</v>
      </c>
      <c r="H10" s="0" t="n">
        <v>0</v>
      </c>
      <c r="I10" s="0" t="n">
        <v>0</v>
      </c>
      <c r="J10" s="0" t="n">
        <v>0</v>
      </c>
      <c r="K10" s="0" t="n">
        <v>100</v>
      </c>
      <c r="L10" s="0" t="n">
        <v>0</v>
      </c>
      <c r="M10" s="0" t="n">
        <v>0</v>
      </c>
      <c r="N10" s="0" t="n">
        <v>0</v>
      </c>
      <c r="O10" s="0" t="n">
        <v>100</v>
      </c>
    </row>
    <row r="11" customFormat="false" ht="12.8" hidden="false" customHeight="false" outlineLevel="0" collapsed="false">
      <c r="A11" s="0" t="s">
        <v>26</v>
      </c>
      <c r="D11" s="1"/>
      <c r="E11" s="1"/>
    </row>
    <row r="12" customFormat="false" ht="12.8" hidden="false" customHeight="false" outlineLevel="0" collapsed="false">
      <c r="A12" s="0" t="s">
        <v>27</v>
      </c>
      <c r="B12" s="0" t="n">
        <v>50</v>
      </c>
      <c r="C12" s="0" t="n">
        <v>130</v>
      </c>
      <c r="D12" s="2" t="n">
        <f aca="false">3.72*I3</f>
        <v>223.2</v>
      </c>
      <c r="E12" s="2" t="n">
        <f aca="false">0.07*I3</f>
        <v>4.2</v>
      </c>
      <c r="F12" s="0" t="n">
        <f aca="false">D12/2</f>
        <v>111.6</v>
      </c>
      <c r="G12" s="0" t="n">
        <f aca="false">D12*2</f>
        <v>446.4</v>
      </c>
      <c r="H12" s="0" t="n">
        <v>0</v>
      </c>
      <c r="I12" s="0" t="n">
        <v>0</v>
      </c>
      <c r="J12" s="0" t="n">
        <v>0</v>
      </c>
      <c r="K12" s="0" t="n">
        <v>100</v>
      </c>
      <c r="L12" s="0" t="n">
        <v>0</v>
      </c>
      <c r="M12" s="0" t="n">
        <v>0</v>
      </c>
      <c r="N12" s="0" t="n">
        <v>0</v>
      </c>
      <c r="O12" s="0" t="n">
        <v>100</v>
      </c>
    </row>
    <row r="13" customFormat="false" ht="12.8" hidden="false" customHeight="false" outlineLevel="0" collapsed="false">
      <c r="A13" s="0" t="s">
        <v>27</v>
      </c>
      <c r="B13" s="0" t="n">
        <v>50</v>
      </c>
      <c r="C13" s="0" t="n">
        <v>129</v>
      </c>
      <c r="D13" s="2" t="n">
        <f aca="false">2.23*I3</f>
        <v>133.8</v>
      </c>
      <c r="E13" s="2" t="n">
        <f aca="false">0.04*I3</f>
        <v>2.4</v>
      </c>
      <c r="F13" s="0" t="n">
        <f aca="false">D13/2</f>
        <v>66.9</v>
      </c>
      <c r="G13" s="0" t="n">
        <f aca="false">D13*2</f>
        <v>267.6</v>
      </c>
      <c r="H13" s="0" t="n">
        <v>0</v>
      </c>
      <c r="I13" s="0" t="n">
        <v>0</v>
      </c>
      <c r="J13" s="0" t="n">
        <v>0</v>
      </c>
      <c r="K13" s="0" t="n">
        <v>100</v>
      </c>
      <c r="L13" s="0" t="n">
        <v>0</v>
      </c>
      <c r="M13" s="0" t="n">
        <v>0</v>
      </c>
      <c r="N13" s="0" t="n">
        <v>0</v>
      </c>
      <c r="O13" s="0" t="n">
        <v>100</v>
      </c>
    </row>
    <row r="14" customFormat="false" ht="12.8" hidden="false" customHeight="false" outlineLevel="0" collapsed="false">
      <c r="A14" s="0" t="s">
        <v>27</v>
      </c>
      <c r="B14" s="0" t="n">
        <v>50</v>
      </c>
      <c r="C14" s="0" t="n">
        <v>128</v>
      </c>
      <c r="D14" s="2" t="n">
        <f aca="false">59.07*I3</f>
        <v>3544.2</v>
      </c>
      <c r="E14" s="2" t="n">
        <f aca="false">0.14*I3</f>
        <v>8.4</v>
      </c>
      <c r="F14" s="0" t="n">
        <f aca="false">D14/2</f>
        <v>1772.1</v>
      </c>
      <c r="G14" s="0" t="n">
        <f aca="false">D14*2</f>
        <v>7088.4</v>
      </c>
      <c r="H14" s="0" t="n">
        <v>0</v>
      </c>
      <c r="I14" s="0" t="n">
        <v>0</v>
      </c>
      <c r="J14" s="0" t="n">
        <v>0</v>
      </c>
      <c r="K14" s="0" t="n">
        <v>100</v>
      </c>
      <c r="L14" s="0" t="n">
        <v>0</v>
      </c>
      <c r="M14" s="0" t="n">
        <v>0</v>
      </c>
      <c r="N14" s="0" t="n">
        <v>0</v>
      </c>
      <c r="O14" s="0" t="n">
        <v>100</v>
      </c>
    </row>
    <row r="15" customFormat="false" ht="12.8" hidden="false" customHeight="false" outlineLevel="0" collapsed="false">
      <c r="A15" s="0" t="s">
        <v>27</v>
      </c>
      <c r="B15" s="0" t="n">
        <v>50</v>
      </c>
      <c r="C15" s="0" t="n">
        <v>127</v>
      </c>
      <c r="D15" s="0" t="n">
        <f aca="false">2.1*G3</f>
        <v>7560</v>
      </c>
      <c r="E15" s="0" t="n">
        <f aca="false">0.04*G3</f>
        <v>144</v>
      </c>
      <c r="F15" s="0" t="n">
        <f aca="false">D15/2</f>
        <v>3780</v>
      </c>
      <c r="G15" s="0" t="n">
        <f aca="false">D15*2</f>
        <v>15120</v>
      </c>
      <c r="H15" s="0" t="n">
        <v>0</v>
      </c>
      <c r="I15" s="0" t="n">
        <v>0</v>
      </c>
      <c r="J15" s="0" t="n">
        <v>0</v>
      </c>
      <c r="K15" s="0" t="n">
        <v>100</v>
      </c>
      <c r="L15" s="0" t="n">
        <v>0</v>
      </c>
      <c r="M15" s="0" t="n">
        <v>0</v>
      </c>
      <c r="N15" s="0" t="n">
        <v>0</v>
      </c>
      <c r="O15" s="0" t="n">
        <v>100</v>
      </c>
    </row>
    <row r="16" customFormat="false" ht="12.8" hidden="false" customHeight="false" outlineLevel="0" collapsed="false">
      <c r="A16" s="0" t="s">
        <v>28</v>
      </c>
      <c r="D16" s="1"/>
      <c r="E16" s="1"/>
    </row>
    <row r="17" customFormat="false" ht="12.8" hidden="false" customHeight="false" outlineLevel="0" collapsed="false">
      <c r="A17" s="0" t="s">
        <v>29</v>
      </c>
      <c r="B17" s="0" t="n">
        <v>51</v>
      </c>
      <c r="C17" s="0" t="n">
        <v>130</v>
      </c>
      <c r="D17" s="2" t="n">
        <f aca="false">39.5*I3</f>
        <v>2370</v>
      </c>
      <c r="E17" s="2" t="n">
        <f aca="false">0.8*I3</f>
        <v>48</v>
      </c>
      <c r="F17" s="0" t="n">
        <f aca="false">D17/2</f>
        <v>1185</v>
      </c>
      <c r="G17" s="0" t="n">
        <f aca="false">D17*2</f>
        <v>4740</v>
      </c>
      <c r="H17" s="0" t="n">
        <v>0</v>
      </c>
      <c r="I17" s="0" t="n">
        <v>0</v>
      </c>
      <c r="J17" s="0" t="n">
        <v>0</v>
      </c>
      <c r="K17" s="0" t="n">
        <v>100</v>
      </c>
      <c r="L17" s="0" t="n">
        <v>0</v>
      </c>
      <c r="M17" s="0" t="n">
        <v>0</v>
      </c>
      <c r="N17" s="0" t="n">
        <v>0</v>
      </c>
      <c r="O17" s="0" t="n">
        <v>100</v>
      </c>
    </row>
    <row r="18" customFormat="false" ht="12.8" hidden="false" customHeight="false" outlineLevel="0" collapsed="false">
      <c r="A18" s="0" t="s">
        <v>29</v>
      </c>
      <c r="B18" s="0" t="n">
        <v>51</v>
      </c>
      <c r="C18" s="0" t="n">
        <v>129</v>
      </c>
      <c r="D18" s="2" t="n">
        <f aca="false">4.366*G3</f>
        <v>15717.6</v>
      </c>
      <c r="E18" s="2" t="n">
        <f aca="false">0.026*G3</f>
        <v>93.6</v>
      </c>
      <c r="F18" s="0" t="n">
        <f aca="false">D18/2</f>
        <v>7858.8</v>
      </c>
      <c r="G18" s="0" t="n">
        <f aca="false">D18*2</f>
        <v>31435.2</v>
      </c>
      <c r="H18" s="0" t="n">
        <v>0</v>
      </c>
      <c r="I18" s="0" t="n">
        <v>0</v>
      </c>
      <c r="J18" s="0" t="n">
        <v>0</v>
      </c>
      <c r="K18" s="0" t="n">
        <v>100</v>
      </c>
      <c r="L18" s="0" t="n">
        <v>0</v>
      </c>
      <c r="M18" s="0" t="n">
        <v>0</v>
      </c>
      <c r="N18" s="0" t="n">
        <v>0</v>
      </c>
      <c r="O18" s="0" t="n">
        <v>100</v>
      </c>
    </row>
    <row r="19" customFormat="false" ht="12.8" hidden="false" customHeight="false" outlineLevel="0" collapsed="false">
      <c r="A19" s="0" t="s">
        <v>29</v>
      </c>
      <c r="B19" s="0" t="n">
        <v>51</v>
      </c>
      <c r="C19" s="0" t="n">
        <v>128</v>
      </c>
      <c r="D19" s="0" t="n">
        <f aca="false">9.05*G3</f>
        <v>32580</v>
      </c>
      <c r="E19" s="0" t="n">
        <f aca="false">0.04*G3</f>
        <v>144</v>
      </c>
      <c r="F19" s="0" t="n">
        <f aca="false">D19/2</f>
        <v>16290</v>
      </c>
      <c r="G19" s="0" t="n">
        <f aca="false">D19*2</f>
        <v>65160</v>
      </c>
      <c r="H19" s="0" t="n">
        <v>0</v>
      </c>
      <c r="I19" s="0" t="n">
        <v>0</v>
      </c>
      <c r="J19" s="0" t="n">
        <v>0</v>
      </c>
      <c r="K19" s="0" t="n">
        <v>100</v>
      </c>
      <c r="L19" s="0" t="n">
        <v>0</v>
      </c>
      <c r="M19" s="0" t="n">
        <v>0</v>
      </c>
      <c r="N19" s="0" t="n">
        <v>0</v>
      </c>
      <c r="O19" s="0" t="n">
        <v>100</v>
      </c>
    </row>
    <row r="20" customFormat="false" ht="12.8" hidden="false" customHeight="false" outlineLevel="0" collapsed="false">
      <c r="A20" s="0" t="s">
        <v>29</v>
      </c>
      <c r="B20" s="0" t="n">
        <v>51</v>
      </c>
      <c r="C20" s="0" t="n">
        <v>127</v>
      </c>
      <c r="D20" s="0" t="n">
        <f aca="false">3.85*E3</f>
        <v>332640</v>
      </c>
      <c r="E20" s="0" t="n">
        <f aca="false">0.05*E3</f>
        <v>4320</v>
      </c>
      <c r="F20" s="0" t="n">
        <f aca="false">D20/2</f>
        <v>166320</v>
      </c>
      <c r="G20" s="0" t="n">
        <f aca="false">D20*2</f>
        <v>665280</v>
      </c>
      <c r="H20" s="0" t="n">
        <v>0</v>
      </c>
      <c r="I20" s="0" t="n">
        <v>0</v>
      </c>
      <c r="J20" s="0" t="n">
        <v>0</v>
      </c>
      <c r="K20" s="0" t="n">
        <v>100</v>
      </c>
      <c r="L20" s="0" t="n">
        <v>0</v>
      </c>
      <c r="M20" s="0" t="n">
        <v>0</v>
      </c>
      <c r="N20" s="0" t="n">
        <v>0</v>
      </c>
      <c r="O20" s="0" t="n">
        <v>100</v>
      </c>
    </row>
    <row r="21" customFormat="false" ht="12.8" hidden="false" customHeight="false" outlineLevel="0" collapsed="false">
      <c r="A21" s="0" t="s">
        <v>30</v>
      </c>
    </row>
    <row r="22" customFormat="false" ht="12.8" hidden="false" customHeight="false" outlineLevel="0" collapsed="false">
      <c r="A22" s="0" t="s">
        <v>31</v>
      </c>
      <c r="B22" s="0" t="n">
        <v>52</v>
      </c>
      <c r="C22" s="0" t="n">
        <v>129</v>
      </c>
      <c r="D22" s="0" t="n">
        <f aca="false">69.9*I3</f>
        <v>4194</v>
      </c>
      <c r="E22" s="0" t="n">
        <f aca="false">0.3*I3</f>
        <v>18</v>
      </c>
      <c r="F22" s="0" t="n">
        <f aca="false">D22/2</f>
        <v>2097</v>
      </c>
      <c r="G22" s="0" t="n">
        <f aca="false">D22*2</f>
        <v>8388</v>
      </c>
      <c r="H22" s="0" t="n">
        <v>0</v>
      </c>
      <c r="I22" s="0" t="n">
        <v>0</v>
      </c>
      <c r="J22" s="0" t="n">
        <v>0</v>
      </c>
      <c r="K22" s="0" t="n">
        <v>100</v>
      </c>
      <c r="L22" s="0" t="n">
        <v>0</v>
      </c>
      <c r="M22" s="0" t="n">
        <v>0</v>
      </c>
      <c r="N22" s="0" t="n">
        <v>0</v>
      </c>
      <c r="O22" s="0" t="n">
        <v>100</v>
      </c>
    </row>
    <row r="23" customFormat="false" ht="12.8" hidden="false" customHeight="false" outlineLevel="0" collapsed="false">
      <c r="A23" s="0" t="s">
        <v>31</v>
      </c>
      <c r="B23" s="0" t="n">
        <v>52</v>
      </c>
      <c r="C23" s="0" t="n">
        <v>127</v>
      </c>
      <c r="D23" s="0" t="n">
        <f aca="false">9.35*G3</f>
        <v>33660</v>
      </c>
      <c r="E23" s="0" t="n">
        <f aca="false">0.07*G3</f>
        <v>252</v>
      </c>
      <c r="F23" s="0" t="n">
        <f aca="false">D23/2</f>
        <v>16830</v>
      </c>
      <c r="G23" s="0" t="n">
        <f aca="false">D23*2</f>
        <v>67320</v>
      </c>
      <c r="H23" s="0" t="n">
        <v>0</v>
      </c>
      <c r="I23" s="0" t="n">
        <v>0</v>
      </c>
      <c r="J23" s="0" t="n">
        <v>0</v>
      </c>
      <c r="K23" s="0" t="n">
        <v>100</v>
      </c>
      <c r="L23" s="0" t="n">
        <v>0</v>
      </c>
      <c r="M23" s="0" t="n">
        <v>0</v>
      </c>
      <c r="N23" s="0" t="n">
        <v>0</v>
      </c>
      <c r="O23" s="0" t="n">
        <v>100</v>
      </c>
    </row>
    <row r="24" customFormat="false" ht="12.8" hidden="false" customHeight="false" outlineLevel="0" collapsed="false">
      <c r="A24" s="0" t="s">
        <v>32</v>
      </c>
    </row>
    <row r="25" customFormat="false" ht="12.8" hidden="false" customHeight="false" outlineLevel="0" collapsed="false">
      <c r="A25" s="0" t="s">
        <v>33</v>
      </c>
      <c r="B25" s="0" t="n">
        <v>53</v>
      </c>
      <c r="C25" s="0" t="n">
        <v>129</v>
      </c>
      <c r="D25" s="0" t="n">
        <f aca="false">15700000*C3</f>
        <v>495443330000000</v>
      </c>
      <c r="E25" s="0" t="n">
        <f aca="false">0.04*C3</f>
        <v>1262276</v>
      </c>
      <c r="F25" s="0" t="n">
        <f aca="false">D25/2</f>
        <v>247721665000000</v>
      </c>
      <c r="G25" s="0" t="n">
        <f aca="false">D25*2</f>
        <v>990886660000000</v>
      </c>
      <c r="H25" s="0" t="n">
        <v>0</v>
      </c>
      <c r="I25" s="0" t="n">
        <v>0</v>
      </c>
      <c r="J25" s="0" t="n">
        <v>0</v>
      </c>
      <c r="K25" s="0" t="n">
        <v>100</v>
      </c>
      <c r="L25" s="0" t="n">
        <v>0</v>
      </c>
      <c r="M25" s="0" t="n">
        <v>0</v>
      </c>
      <c r="N25" s="0" t="n">
        <v>0</v>
      </c>
      <c r="O25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4" activeCellId="0" sqref="I24"/>
    </sheetView>
  </sheetViews>
  <sheetFormatPr defaultRowHeight="12.8"/>
  <cols>
    <col collapsed="false" hidden="false" max="4" min="1" style="0" width="11.5204081632653"/>
    <col collapsed="false" hidden="false" max="5" min="5" style="0" width="12.8520408163265"/>
    <col collapsed="false" hidden="false" max="12" min="6" style="0" width="11.5204081632653"/>
    <col collapsed="false" hidden="false" max="13" min="13" style="0" width="14.8826530612245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n">
        <f aca="false">31556900</f>
        <v>31556900</v>
      </c>
      <c r="D3" s="0" t="s">
        <v>4</v>
      </c>
      <c r="E3" s="0" t="n">
        <f aca="false">24*3600</f>
        <v>86400</v>
      </c>
      <c r="F3" s="0" t="s">
        <v>5</v>
      </c>
      <c r="G3" s="0" t="n">
        <f aca="false">3600</f>
        <v>3600</v>
      </c>
      <c r="H3" s="0" t="s">
        <v>6</v>
      </c>
      <c r="I3" s="0" t="n">
        <v>60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  <c r="H4" s="0" t="s">
        <v>14</v>
      </c>
      <c r="I4" s="0" t="s">
        <v>15</v>
      </c>
      <c r="J4" s="0" t="s">
        <v>16</v>
      </c>
      <c r="K4" s="0" t="s">
        <v>17</v>
      </c>
      <c r="L4" s="0" t="s">
        <v>18</v>
      </c>
      <c r="M4" s="0" t="s">
        <v>19</v>
      </c>
      <c r="N4" s="0" t="s">
        <v>20</v>
      </c>
      <c r="O4" s="0" t="s">
        <v>21</v>
      </c>
    </row>
    <row r="5" customFormat="false" ht="12.8" hidden="false" customHeight="false" outlineLevel="0" collapsed="false">
      <c r="A5" s="0" t="s">
        <v>22</v>
      </c>
    </row>
    <row r="6" customFormat="false" ht="12.8" hidden="false" customHeight="false" outlineLevel="0" collapsed="false">
      <c r="A6" s="0" t="s">
        <v>25</v>
      </c>
      <c r="B6" s="0" t="n">
        <v>49</v>
      </c>
      <c r="C6" s="0" t="n">
        <v>134</v>
      </c>
      <c r="D6" s="0" t="n">
        <v>-0.14</v>
      </c>
      <c r="E6" s="0" t="n">
        <v>0.004</v>
      </c>
      <c r="F6" s="0" t="n">
        <v>0.01</v>
      </c>
      <c r="G6" s="0" t="n">
        <v>0.7</v>
      </c>
      <c r="H6" s="0" t="n">
        <v>-50</v>
      </c>
      <c r="I6" s="0" t="n">
        <v>0</v>
      </c>
      <c r="J6" s="0" t="n">
        <v>0</v>
      </c>
      <c r="K6" s="0" t="n">
        <v>100</v>
      </c>
      <c r="L6" s="0" t="n">
        <v>-50</v>
      </c>
      <c r="M6" s="0" t="n">
        <v>0</v>
      </c>
      <c r="N6" s="0" t="n">
        <v>0</v>
      </c>
      <c r="O6" s="0" t="n">
        <v>100</v>
      </c>
    </row>
    <row r="7" customFormat="false" ht="12.8" hidden="false" customHeight="false" outlineLevel="0" collapsed="false">
      <c r="A7" s="0" t="s">
        <v>24</v>
      </c>
    </row>
    <row r="8" customFormat="false" ht="12.8" hidden="false" customHeight="false" outlineLevel="0" collapsed="false">
      <c r="A8" s="0" t="s">
        <v>27</v>
      </c>
      <c r="B8" s="0" t="n">
        <v>50</v>
      </c>
      <c r="C8" s="0" t="n">
        <v>134</v>
      </c>
      <c r="D8" s="1" t="n">
        <v>1.05</v>
      </c>
      <c r="E8" s="1" t="n">
        <v>0.011</v>
      </c>
      <c r="F8" s="0" t="n">
        <f aca="false">D8/10</f>
        <v>0.105</v>
      </c>
      <c r="G8" s="0" t="n">
        <f aca="false">D8*10</f>
        <v>10.5</v>
      </c>
      <c r="H8" s="0" t="n">
        <v>17</v>
      </c>
      <c r="I8" s="0" t="n">
        <v>13</v>
      </c>
      <c r="J8" s="0" t="n">
        <v>0</v>
      </c>
      <c r="K8" s="0" t="n">
        <v>100</v>
      </c>
      <c r="L8" s="0" t="n">
        <v>0</v>
      </c>
      <c r="M8" s="0" t="n">
        <v>0</v>
      </c>
      <c r="N8" s="0" t="n">
        <v>0</v>
      </c>
      <c r="O8" s="0" t="n">
        <v>100</v>
      </c>
    </row>
    <row r="9" customFormat="false" ht="12.8" hidden="false" customHeight="false" outlineLevel="0" collapsed="false">
      <c r="A9" s="0" t="s">
        <v>27</v>
      </c>
      <c r="B9" s="0" t="n">
        <v>50</v>
      </c>
      <c r="C9" s="0" t="n">
        <v>133</v>
      </c>
      <c r="D9" s="1" t="n">
        <v>1.46</v>
      </c>
      <c r="E9" s="1" t="n">
        <v>0.03</v>
      </c>
      <c r="F9" s="0" t="n">
        <f aca="false">D9/10</f>
        <v>0.146</v>
      </c>
      <c r="G9" s="0" t="n">
        <f aca="false">D9*10</f>
        <v>14.6</v>
      </c>
      <c r="H9" s="0" t="n">
        <v>0.0294</v>
      </c>
      <c r="I9" s="0" t="n">
        <v>0.0024</v>
      </c>
      <c r="J9" s="0" t="n">
        <v>0</v>
      </c>
      <c r="K9" s="0" t="n">
        <v>100</v>
      </c>
      <c r="L9" s="0" t="n">
        <v>0</v>
      </c>
      <c r="M9" s="0" t="n">
        <v>0</v>
      </c>
      <c r="N9" s="0" t="n">
        <v>0</v>
      </c>
      <c r="O9" s="0" t="n">
        <v>100</v>
      </c>
    </row>
    <row r="10" customFormat="false" ht="12.8" hidden="false" customHeight="false" outlineLevel="0" collapsed="false">
      <c r="A10" s="0" t="s">
        <v>27</v>
      </c>
      <c r="B10" s="0" t="n">
        <v>50</v>
      </c>
      <c r="C10" s="0" t="n">
        <v>132</v>
      </c>
      <c r="D10" s="2" t="n">
        <v>39.7</v>
      </c>
      <c r="E10" s="2" t="n">
        <v>0.8</v>
      </c>
      <c r="F10" s="0" t="n">
        <f aca="false">D10/10</f>
        <v>3.97</v>
      </c>
      <c r="G10" s="0" t="n">
        <f aca="false">D10*10</f>
        <v>397</v>
      </c>
      <c r="H10" s="0" t="n">
        <v>0</v>
      </c>
      <c r="I10" s="0" t="n">
        <v>0</v>
      </c>
      <c r="J10" s="0" t="n">
        <v>0</v>
      </c>
      <c r="K10" s="0" t="n">
        <v>100</v>
      </c>
      <c r="L10" s="0" t="n">
        <v>0</v>
      </c>
      <c r="M10" s="0" t="n">
        <v>0</v>
      </c>
      <c r="N10" s="0" t="n">
        <v>0</v>
      </c>
      <c r="O10" s="0" t="n">
        <v>100</v>
      </c>
    </row>
    <row r="11" customFormat="false" ht="12.8" hidden="false" customHeight="false" outlineLevel="0" collapsed="false">
      <c r="A11" s="0" t="s">
        <v>26</v>
      </c>
      <c r="D11" s="1"/>
      <c r="E11" s="1"/>
    </row>
    <row r="12" customFormat="false" ht="12.8" hidden="false" customHeight="false" outlineLevel="0" collapsed="false">
      <c r="A12" s="0" t="s">
        <v>29</v>
      </c>
      <c r="B12" s="0" t="n">
        <v>51</v>
      </c>
      <c r="C12" s="0" t="n">
        <v>134</v>
      </c>
      <c r="D12" s="2" t="n">
        <v>0.78</v>
      </c>
      <c r="E12" s="2" t="n">
        <v>0.06</v>
      </c>
      <c r="F12" s="0" t="n">
        <f aca="false">D12/10</f>
        <v>0.078</v>
      </c>
      <c r="G12" s="0" t="n">
        <f aca="false">D12*10</f>
        <v>7.8</v>
      </c>
      <c r="H12" s="0" t="n">
        <v>0</v>
      </c>
      <c r="I12" s="0" t="n">
        <v>0</v>
      </c>
      <c r="J12" s="0" t="n">
        <v>0</v>
      </c>
      <c r="K12" s="0" t="n">
        <v>100</v>
      </c>
      <c r="L12" s="0" t="n">
        <v>0</v>
      </c>
      <c r="M12" s="0" t="n">
        <v>0</v>
      </c>
      <c r="N12" s="0" t="n">
        <v>0</v>
      </c>
      <c r="O12" s="0" t="n">
        <v>100</v>
      </c>
    </row>
    <row r="13" customFormat="false" ht="12.8" hidden="false" customHeight="false" outlineLevel="0" collapsed="false">
      <c r="A13" s="0" t="s">
        <v>29</v>
      </c>
      <c r="B13" s="0" t="n">
        <v>51</v>
      </c>
      <c r="C13" s="0" t="n">
        <v>133</v>
      </c>
      <c r="D13" s="2" t="n">
        <f aca="false">2.34*I3</f>
        <v>140.4</v>
      </c>
      <c r="E13" s="2" t="n">
        <f aca="false">0.05*I3</f>
        <v>3</v>
      </c>
      <c r="F13" s="0" t="n">
        <f aca="false">D13/10</f>
        <v>14.04</v>
      </c>
      <c r="G13" s="0" t="n">
        <f aca="false">D13*10</f>
        <v>1404</v>
      </c>
      <c r="H13" s="0" t="n">
        <v>0</v>
      </c>
      <c r="I13" s="0" t="n">
        <v>0</v>
      </c>
      <c r="J13" s="0" t="n">
        <v>0</v>
      </c>
      <c r="K13" s="0" t="n">
        <v>100</v>
      </c>
      <c r="L13" s="0" t="n">
        <v>0</v>
      </c>
      <c r="M13" s="0" t="n">
        <v>0</v>
      </c>
      <c r="N13" s="0" t="n">
        <v>0</v>
      </c>
      <c r="O13" s="0" t="n">
        <v>100</v>
      </c>
    </row>
    <row r="14" customFormat="false" ht="12.8" hidden="false" customHeight="false" outlineLevel="0" collapsed="false">
      <c r="A14" s="0" t="s">
        <v>29</v>
      </c>
      <c r="B14" s="0" t="n">
        <v>51</v>
      </c>
      <c r="C14" s="0" t="n">
        <v>132</v>
      </c>
      <c r="D14" s="2" t="n">
        <f aca="false">2.79*I3</f>
        <v>167.4</v>
      </c>
      <c r="E14" s="2" t="n">
        <f aca="false">0.07*I3</f>
        <v>4.2</v>
      </c>
      <c r="F14" s="0" t="n">
        <f aca="false">D14/10</f>
        <v>16.74</v>
      </c>
      <c r="G14" s="0" t="n">
        <f aca="false">D14*10</f>
        <v>1674</v>
      </c>
      <c r="H14" s="0" t="n">
        <v>0</v>
      </c>
      <c r="I14" s="0" t="n">
        <v>0</v>
      </c>
      <c r="J14" s="0" t="n">
        <v>0</v>
      </c>
      <c r="K14" s="0" t="n">
        <v>100</v>
      </c>
      <c r="L14" s="0" t="n">
        <v>0</v>
      </c>
      <c r="M14" s="0" t="n">
        <v>0</v>
      </c>
      <c r="N14" s="0" t="n">
        <v>0</v>
      </c>
      <c r="O14" s="0" t="n">
        <v>100</v>
      </c>
    </row>
    <row r="15" customFormat="false" ht="12.8" hidden="false" customHeight="false" outlineLevel="0" collapsed="false">
      <c r="A15" s="0" t="s">
        <v>28</v>
      </c>
      <c r="D15" s="1"/>
      <c r="E15" s="1"/>
    </row>
    <row r="16" customFormat="false" ht="12.8" hidden="false" customHeight="false" outlineLevel="0" collapsed="false">
      <c r="A16" s="0" t="s">
        <v>31</v>
      </c>
      <c r="B16" s="0" t="n">
        <v>52</v>
      </c>
      <c r="C16" s="0" t="n">
        <v>134</v>
      </c>
      <c r="D16" s="2" t="n">
        <f aca="false">41.8*I3</f>
        <v>2508</v>
      </c>
      <c r="E16" s="2" t="n">
        <f aca="false">0.8*I3</f>
        <v>48</v>
      </c>
      <c r="F16" s="0" t="n">
        <f aca="false">D16/10</f>
        <v>250.8</v>
      </c>
      <c r="G16" s="0" t="n">
        <f aca="false">D16*10</f>
        <v>25080</v>
      </c>
      <c r="H16" s="0" t="n">
        <v>0</v>
      </c>
      <c r="I16" s="0" t="n">
        <v>0</v>
      </c>
      <c r="J16" s="0" t="n">
        <v>0</v>
      </c>
      <c r="K16" s="0" t="n">
        <v>100</v>
      </c>
      <c r="L16" s="0" t="n">
        <v>0</v>
      </c>
      <c r="M16" s="0" t="n">
        <v>0</v>
      </c>
      <c r="N16" s="0" t="n">
        <v>0</v>
      </c>
      <c r="O16" s="0" t="n">
        <v>100</v>
      </c>
    </row>
    <row r="17" customFormat="false" ht="12.8" hidden="false" customHeight="false" outlineLevel="0" collapsed="false">
      <c r="A17" s="0" t="s">
        <v>31</v>
      </c>
      <c r="B17" s="0" t="n">
        <v>52</v>
      </c>
      <c r="C17" s="0" t="n">
        <v>133</v>
      </c>
      <c r="D17" s="2" t="n">
        <f aca="false">12.5*I3</f>
        <v>750</v>
      </c>
      <c r="E17" s="2" t="n">
        <f aca="false">0.3*I3</f>
        <v>18</v>
      </c>
      <c r="F17" s="0" t="n">
        <f aca="false">D17/10</f>
        <v>75</v>
      </c>
      <c r="G17" s="0" t="n">
        <f aca="false">D17*10</f>
        <v>7500</v>
      </c>
      <c r="H17" s="0" t="n">
        <v>0</v>
      </c>
      <c r="I17" s="0" t="n">
        <v>0</v>
      </c>
      <c r="J17" s="0" t="n">
        <v>0</v>
      </c>
      <c r="K17" s="0" t="n">
        <v>100</v>
      </c>
      <c r="L17" s="0" t="n">
        <v>0</v>
      </c>
      <c r="M17" s="0" t="n">
        <v>0</v>
      </c>
      <c r="N17" s="0" t="n">
        <v>0</v>
      </c>
      <c r="O17" s="0" t="n">
        <v>100</v>
      </c>
    </row>
    <row r="18" customFormat="false" ht="12.8" hidden="false" customHeight="false" outlineLevel="0" collapsed="false">
      <c r="A18" s="0" t="s">
        <v>31</v>
      </c>
      <c r="B18" s="0" t="n">
        <v>52</v>
      </c>
      <c r="C18" s="0" t="n">
        <v>132</v>
      </c>
      <c r="D18" s="0" t="n">
        <f aca="false">3.024*E3</f>
        <v>261273.6</v>
      </c>
      <c r="E18" s="0" t="n">
        <f aca="false">0.013*E3</f>
        <v>1123.2</v>
      </c>
      <c r="F18" s="0" t="n">
        <f aca="false">D18/10</f>
        <v>26127.36</v>
      </c>
      <c r="G18" s="0" t="n">
        <f aca="false">D18*10</f>
        <v>2612736</v>
      </c>
      <c r="H18" s="0" t="n">
        <v>0</v>
      </c>
      <c r="I18" s="0" t="n">
        <v>0</v>
      </c>
      <c r="J18" s="0" t="n">
        <v>0</v>
      </c>
      <c r="K18" s="0" t="n">
        <v>100</v>
      </c>
      <c r="L18" s="0" t="n">
        <v>0</v>
      </c>
      <c r="M18" s="0" t="n">
        <v>0</v>
      </c>
      <c r="N18" s="0" t="n">
        <v>0</v>
      </c>
      <c r="O18" s="0" t="n">
        <v>100</v>
      </c>
    </row>
    <row r="19" customFormat="false" ht="12.8" hidden="false" customHeight="false" outlineLevel="0" collapsed="false">
      <c r="A19" s="0" t="s">
        <v>30</v>
      </c>
    </row>
    <row r="20" customFormat="false" ht="12.8" hidden="false" customHeight="false" outlineLevel="0" collapsed="false">
      <c r="A20" s="0" t="s">
        <v>33</v>
      </c>
      <c r="B20" s="0" t="n">
        <v>53</v>
      </c>
      <c r="C20" s="0" t="n">
        <v>134</v>
      </c>
      <c r="D20" s="0" t="n">
        <f aca="false">52.5*I3</f>
        <v>3150</v>
      </c>
      <c r="E20" s="0" t="n">
        <f aca="false">0.2*I3</f>
        <v>12</v>
      </c>
      <c r="F20" s="0" t="n">
        <f aca="false">D20/10</f>
        <v>315</v>
      </c>
      <c r="G20" s="0" t="n">
        <f aca="false">D20*10</f>
        <v>31500</v>
      </c>
      <c r="H20" s="0" t="n">
        <v>0</v>
      </c>
      <c r="I20" s="0" t="n">
        <v>0</v>
      </c>
      <c r="J20" s="0" t="n">
        <v>0</v>
      </c>
      <c r="K20" s="0" t="n">
        <v>100</v>
      </c>
      <c r="L20" s="0" t="n">
        <v>0</v>
      </c>
      <c r="M20" s="0" t="n">
        <v>0</v>
      </c>
      <c r="N20" s="0" t="n">
        <v>0</v>
      </c>
      <c r="O20" s="0" t="n">
        <v>100</v>
      </c>
    </row>
    <row r="21" customFormat="false" ht="12.8" hidden="false" customHeight="false" outlineLevel="0" collapsed="false">
      <c r="A21" s="0" t="s">
        <v>33</v>
      </c>
      <c r="B21" s="0" t="n">
        <v>53</v>
      </c>
      <c r="C21" s="0" t="n">
        <v>133</v>
      </c>
      <c r="D21" s="0" t="n">
        <f aca="false">20.83*G3</f>
        <v>74988</v>
      </c>
      <c r="E21" s="0" t="n">
        <f aca="false">0.08*G3</f>
        <v>288</v>
      </c>
      <c r="F21" s="0" t="n">
        <f aca="false">D21/10</f>
        <v>7498.8</v>
      </c>
      <c r="G21" s="0" t="n">
        <f aca="false">D21*10</f>
        <v>749880</v>
      </c>
      <c r="H21" s="0" t="n">
        <v>0</v>
      </c>
      <c r="I21" s="0" t="n">
        <v>0</v>
      </c>
      <c r="J21" s="0" t="n">
        <v>0</v>
      </c>
      <c r="K21" s="0" t="n">
        <v>100</v>
      </c>
      <c r="L21" s="0" t="n">
        <v>0</v>
      </c>
      <c r="M21" s="0" t="n">
        <v>0</v>
      </c>
      <c r="N21" s="0" t="n">
        <v>0</v>
      </c>
      <c r="O21" s="0" t="n">
        <v>100</v>
      </c>
    </row>
    <row r="22" customFormat="false" ht="12.8" hidden="false" customHeight="false" outlineLevel="0" collapsed="false">
      <c r="A22" s="0" t="s">
        <v>33</v>
      </c>
      <c r="B22" s="0" t="n">
        <v>53</v>
      </c>
      <c r="C22" s="0" t="n">
        <v>132</v>
      </c>
      <c r="D22" s="0" t="n">
        <f aca="false">2.295*G3</f>
        <v>8262</v>
      </c>
      <c r="E22" s="0" t="n">
        <f aca="false">0.013*G3</f>
        <v>46.8</v>
      </c>
      <c r="F22" s="0" t="n">
        <f aca="false">D22/10</f>
        <v>826.2</v>
      </c>
      <c r="G22" s="0" t="n">
        <f aca="false">D22*10</f>
        <v>82620</v>
      </c>
      <c r="H22" s="0" t="n">
        <v>0</v>
      </c>
      <c r="I22" s="0" t="n">
        <v>0</v>
      </c>
      <c r="J22" s="0" t="n">
        <v>0</v>
      </c>
      <c r="K22" s="0" t="n">
        <v>100</v>
      </c>
      <c r="L22" s="0" t="n">
        <v>0</v>
      </c>
      <c r="M22" s="0" t="n">
        <v>0</v>
      </c>
      <c r="N22" s="0" t="n">
        <v>0</v>
      </c>
      <c r="O22" s="0" t="n">
        <v>100</v>
      </c>
    </row>
    <row r="23" customFormat="false" ht="12.8" hidden="false" customHeight="false" outlineLevel="0" collapsed="false">
      <c r="A23" s="0" t="s">
        <v>32</v>
      </c>
    </row>
    <row r="24" customFormat="false" ht="12.8" hidden="false" customHeight="false" outlineLevel="0" collapsed="false">
      <c r="A24" s="0" t="s">
        <v>34</v>
      </c>
      <c r="B24" s="0" t="n">
        <v>54</v>
      </c>
      <c r="C24" s="0" t="n">
        <v>133</v>
      </c>
      <c r="D24" s="0" t="n">
        <f aca="false">5.2475*E3</f>
        <v>453384</v>
      </c>
      <c r="E24" s="0" t="n">
        <f aca="false">0.0005*E3</f>
        <v>43.2</v>
      </c>
      <c r="F24" s="0" t="n">
        <f aca="false">D24/10</f>
        <v>45338.4</v>
      </c>
      <c r="G24" s="0" t="n">
        <f aca="false">D24*10</f>
        <v>4533840</v>
      </c>
      <c r="H24" s="0" t="n">
        <v>0</v>
      </c>
      <c r="I24" s="0" t="n">
        <v>0</v>
      </c>
      <c r="J24" s="0" t="n">
        <v>0</v>
      </c>
      <c r="K24" s="0" t="n">
        <v>100</v>
      </c>
      <c r="L24" s="0" t="n">
        <v>0</v>
      </c>
      <c r="M24" s="0" t="n">
        <v>0</v>
      </c>
      <c r="N24" s="0" t="n">
        <v>0</v>
      </c>
      <c r="O24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5" activeCellId="0" sqref="F5"/>
    </sheetView>
  </sheetViews>
  <sheetFormatPr defaultRowHeight="12.8"/>
  <cols>
    <col collapsed="false" hidden="false" max="4" min="1" style="0" width="11.5204081632653"/>
    <col collapsed="false" hidden="false" max="5" min="5" style="0" width="16.4489795918367"/>
    <col collapsed="false" hidden="false" max="6" min="6" style="0" width="11.5204081632653"/>
    <col collapsed="false" hidden="false" max="8" min="7" style="0" width="15.5612244897959"/>
    <col collapsed="false" hidden="false" max="9" min="9" style="0" width="13.3367346938776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35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20</v>
      </c>
      <c r="O3" s="0" t="s">
        <v>21</v>
      </c>
    </row>
    <row r="4" customFormat="false" ht="12.8" hidden="false" customHeight="false" outlineLevel="0" collapsed="false">
      <c r="A4" s="0" t="s">
        <v>22</v>
      </c>
    </row>
    <row r="5" customFormat="false" ht="12.8" hidden="false" customHeight="false" outlineLevel="0" collapsed="false">
      <c r="A5" s="0" t="s">
        <v>23</v>
      </c>
      <c r="B5" s="0" t="n">
        <v>48</v>
      </c>
      <c r="C5" s="0" t="n">
        <v>130</v>
      </c>
      <c r="D5" s="0" t="n">
        <v>-0.162</v>
      </c>
      <c r="E5" s="0" t="n">
        <v>0.007</v>
      </c>
      <c r="F5" s="0" t="n">
        <v>0.0697979</v>
      </c>
      <c r="G5" s="3" t="n">
        <v>100000000000</v>
      </c>
      <c r="H5" s="0" t="n">
        <v>-50</v>
      </c>
      <c r="I5" s="0" t="n">
        <v>0</v>
      </c>
      <c r="J5" s="0" t="n">
        <v>0</v>
      </c>
      <c r="K5" s="0" t="n">
        <v>100</v>
      </c>
      <c r="L5" s="0" t="n">
        <v>-50</v>
      </c>
      <c r="M5" s="0" t="n">
        <v>0</v>
      </c>
      <c r="N5" s="0" t="n">
        <v>0</v>
      </c>
      <c r="O5" s="0" t="n">
        <v>100</v>
      </c>
    </row>
    <row r="6" customFormat="false" ht="12.8" hidden="false" customHeight="false" outlineLevel="0" collapsed="false">
      <c r="A6" s="0" t="s">
        <v>24</v>
      </c>
    </row>
    <row r="7" customFormat="false" ht="12.8" hidden="false" customHeight="false" outlineLevel="0" collapsed="false">
      <c r="A7" s="0" t="s">
        <v>25</v>
      </c>
      <c r="B7" s="0" t="n">
        <v>49</v>
      </c>
      <c r="C7" s="0" t="n">
        <v>130</v>
      </c>
      <c r="D7" s="1" t="n">
        <v>0.29</v>
      </c>
      <c r="E7" s="1" t="n">
        <v>0.02</v>
      </c>
      <c r="F7" s="0" t="n">
        <f aca="false">D7/2</f>
        <v>0.145</v>
      </c>
      <c r="G7" s="0" t="n">
        <f aca="false">D7*2</f>
        <v>0.58</v>
      </c>
      <c r="H7" s="0" t="n">
        <v>0.93</v>
      </c>
      <c r="I7" s="0" t="n">
        <v>0.13</v>
      </c>
      <c r="J7" s="0" t="n">
        <v>0</v>
      </c>
      <c r="K7" s="0" t="n">
        <v>100</v>
      </c>
      <c r="L7" s="0" t="n">
        <v>0</v>
      </c>
      <c r="M7" s="0" t="n">
        <v>0</v>
      </c>
      <c r="N7" s="0" t="n">
        <v>0</v>
      </c>
      <c r="O7" s="0" t="n">
        <v>100</v>
      </c>
    </row>
    <row r="8" customFormat="false" ht="12.8" hidden="false" customHeight="false" outlineLevel="0" collapsed="false">
      <c r="A8" s="0" t="s">
        <v>25</v>
      </c>
      <c r="B8" s="0" t="n">
        <v>49</v>
      </c>
      <c r="C8" s="0" t="n">
        <v>129</v>
      </c>
      <c r="D8" s="1" t="n">
        <v>0.611</v>
      </c>
      <c r="E8" s="1" t="n">
        <v>0.005</v>
      </c>
      <c r="F8" s="0" t="n">
        <f aca="false">D8/2</f>
        <v>0.3055</v>
      </c>
      <c r="G8" s="0" t="n">
        <f aca="false">D8*2</f>
        <v>1.222</v>
      </c>
      <c r="H8" s="0" t="n">
        <v>0.23</v>
      </c>
      <c r="I8" s="0" t="n">
        <v>0.07</v>
      </c>
      <c r="J8" s="0" t="n">
        <v>0</v>
      </c>
      <c r="K8" s="0" t="n">
        <v>100</v>
      </c>
      <c r="L8" s="0" t="n">
        <v>0</v>
      </c>
      <c r="M8" s="0" t="n">
        <v>0</v>
      </c>
      <c r="N8" s="0" t="n">
        <v>0</v>
      </c>
      <c r="O8" s="0" t="n">
        <v>100</v>
      </c>
    </row>
    <row r="9" customFormat="false" ht="12.8" hidden="false" customHeight="false" outlineLevel="0" collapsed="false">
      <c r="A9" s="0" t="s">
        <v>25</v>
      </c>
      <c r="B9" s="0" t="n">
        <v>49</v>
      </c>
      <c r="C9" s="0" t="n">
        <v>128</v>
      </c>
      <c r="D9" s="2" t="n">
        <v>0.84</v>
      </c>
      <c r="E9" s="2" t="n">
        <v>0.06</v>
      </c>
      <c r="F9" s="0" t="n">
        <f aca="false">D9/2</f>
        <v>0.42</v>
      </c>
      <c r="G9" s="0" t="n">
        <f aca="false">D9*2</f>
        <v>1.68</v>
      </c>
      <c r="H9" s="0" t="n">
        <v>0</v>
      </c>
      <c r="I9" s="0" t="n">
        <v>0</v>
      </c>
      <c r="J9" s="0" t="n">
        <v>0</v>
      </c>
      <c r="K9" s="0" t="n">
        <v>100</v>
      </c>
      <c r="L9" s="0" t="n">
        <v>0</v>
      </c>
      <c r="M9" s="0" t="n">
        <v>0</v>
      </c>
      <c r="N9" s="0" t="n">
        <v>0</v>
      </c>
      <c r="O9" s="0" t="n">
        <v>100</v>
      </c>
    </row>
    <row r="10" customFormat="false" ht="12.8" hidden="false" customHeight="false" outlineLevel="0" collapsed="false">
      <c r="A10" s="0" t="s">
        <v>26</v>
      </c>
      <c r="D10" s="1"/>
      <c r="E10" s="1"/>
    </row>
    <row r="11" customFormat="false" ht="12.8" hidden="false" customHeight="false" outlineLevel="0" collapsed="false">
      <c r="A11" s="0" t="s">
        <v>27</v>
      </c>
      <c r="B11" s="0" t="n">
        <v>50</v>
      </c>
      <c r="C11" s="0" t="n">
        <v>130</v>
      </c>
      <c r="D11" s="2" t="n">
        <f aca="false">3.72*60</f>
        <v>223.2</v>
      </c>
      <c r="E11" s="2" t="n">
        <f aca="false">0.07*60</f>
        <v>4.2</v>
      </c>
      <c r="F11" s="0" t="n">
        <f aca="false">D11/2</f>
        <v>111.6</v>
      </c>
      <c r="G11" s="0" t="n">
        <f aca="false">D11*2</f>
        <v>446.4</v>
      </c>
      <c r="H11" s="0" t="n">
        <v>0</v>
      </c>
      <c r="I11" s="0" t="n">
        <v>0</v>
      </c>
      <c r="J11" s="0" t="n">
        <v>0</v>
      </c>
      <c r="K11" s="0" t="n">
        <v>100</v>
      </c>
      <c r="L11" s="0" t="n">
        <v>0</v>
      </c>
      <c r="M11" s="0" t="n">
        <v>0</v>
      </c>
      <c r="N11" s="0" t="n">
        <v>0</v>
      </c>
      <c r="O11" s="0" t="n">
        <v>100</v>
      </c>
    </row>
    <row r="12" customFormat="false" ht="12.8" hidden="false" customHeight="false" outlineLevel="0" collapsed="false">
      <c r="A12" s="0" t="s">
        <v>27</v>
      </c>
      <c r="B12" s="0" t="n">
        <v>50</v>
      </c>
      <c r="C12" s="0" t="n">
        <v>129</v>
      </c>
      <c r="D12" s="2" t="n">
        <f aca="false">2.23*60</f>
        <v>133.8</v>
      </c>
      <c r="E12" s="2" t="n">
        <f aca="false">0.04*60</f>
        <v>2.4</v>
      </c>
      <c r="F12" s="0" t="n">
        <f aca="false">D12/2</f>
        <v>66.9</v>
      </c>
      <c r="G12" s="0" t="n">
        <f aca="false">D12*2</f>
        <v>267.6</v>
      </c>
      <c r="H12" s="0" t="n">
        <v>0</v>
      </c>
      <c r="I12" s="0" t="n">
        <v>0</v>
      </c>
      <c r="J12" s="0" t="n">
        <v>0</v>
      </c>
      <c r="K12" s="0" t="n">
        <v>100</v>
      </c>
      <c r="L12" s="0" t="n">
        <v>0</v>
      </c>
      <c r="M12" s="0" t="n">
        <v>0</v>
      </c>
      <c r="N12" s="0" t="n">
        <v>0</v>
      </c>
      <c r="O12" s="0" t="n">
        <v>100</v>
      </c>
    </row>
    <row r="13" customFormat="false" ht="12.8" hidden="false" customHeight="false" outlineLevel="0" collapsed="false">
      <c r="A13" s="0" t="s">
        <v>27</v>
      </c>
      <c r="B13" s="0" t="n">
        <v>50</v>
      </c>
      <c r="C13" s="0" t="n">
        <v>128</v>
      </c>
      <c r="D13" s="2" t="n">
        <f aca="false">59.07*60</f>
        <v>3544.2</v>
      </c>
      <c r="E13" s="2" t="n">
        <f aca="false">0.14*60</f>
        <v>8.4</v>
      </c>
      <c r="F13" s="0" t="n">
        <f aca="false">D13/2</f>
        <v>1772.1</v>
      </c>
      <c r="G13" s="0" t="n">
        <f aca="false">D13*2</f>
        <v>7088.4</v>
      </c>
      <c r="H13" s="0" t="n">
        <v>0</v>
      </c>
      <c r="I13" s="0" t="n">
        <v>0</v>
      </c>
      <c r="J13" s="0" t="n">
        <v>0</v>
      </c>
      <c r="K13" s="0" t="n">
        <v>100</v>
      </c>
      <c r="L13" s="0" t="n">
        <v>0</v>
      </c>
      <c r="M13" s="0" t="n">
        <v>0</v>
      </c>
      <c r="N13" s="0" t="n">
        <v>0</v>
      </c>
      <c r="O13" s="0" t="n">
        <v>100</v>
      </c>
    </row>
    <row r="14" customFormat="false" ht="12.8" hidden="false" customHeight="false" outlineLevel="0" collapsed="false">
      <c r="A14" s="0" t="s">
        <v>28</v>
      </c>
      <c r="D14" s="1"/>
      <c r="E14" s="1"/>
    </row>
    <row r="15" customFormat="false" ht="12.8" hidden="false" customHeight="false" outlineLevel="0" collapsed="false">
      <c r="A15" s="0" t="s">
        <v>29</v>
      </c>
      <c r="B15" s="0" t="n">
        <v>51</v>
      </c>
      <c r="C15" s="0" t="n">
        <v>130</v>
      </c>
      <c r="D15" s="2" t="n">
        <f aca="false">39.5*60</f>
        <v>2370</v>
      </c>
      <c r="E15" s="2" t="n">
        <f aca="false">0.8*60</f>
        <v>48</v>
      </c>
      <c r="F15" s="0" t="n">
        <f aca="false">D15/2</f>
        <v>1185</v>
      </c>
      <c r="G15" s="0" t="n">
        <f aca="false">D15*2</f>
        <v>4740</v>
      </c>
      <c r="H15" s="0" t="n">
        <v>0</v>
      </c>
      <c r="I15" s="0" t="n">
        <v>0</v>
      </c>
      <c r="J15" s="0" t="n">
        <v>0</v>
      </c>
      <c r="K15" s="0" t="n">
        <v>100</v>
      </c>
      <c r="L15" s="0" t="n">
        <v>0</v>
      </c>
      <c r="M15" s="0" t="n">
        <v>0</v>
      </c>
      <c r="N15" s="0" t="n">
        <v>0</v>
      </c>
      <c r="O15" s="0" t="n">
        <v>100</v>
      </c>
    </row>
    <row r="16" customFormat="false" ht="12.8" hidden="false" customHeight="false" outlineLevel="0" collapsed="false">
      <c r="A16" s="0" t="s">
        <v>29</v>
      </c>
      <c r="B16" s="0" t="n">
        <v>51</v>
      </c>
      <c r="C16" s="0" t="n">
        <v>129</v>
      </c>
      <c r="D16" s="2" t="n">
        <f aca="false">4.366*60*60</f>
        <v>15717.6</v>
      </c>
      <c r="E16" s="2" t="n">
        <f aca="false">0.026*60*60</f>
        <v>93.6</v>
      </c>
      <c r="F16" s="0" t="n">
        <f aca="false">D16/2</f>
        <v>7858.8</v>
      </c>
      <c r="G16" s="0" t="n">
        <f aca="false">D16*2</f>
        <v>31435.2</v>
      </c>
      <c r="H16" s="0" t="n">
        <v>0</v>
      </c>
      <c r="I16" s="0" t="n">
        <v>0</v>
      </c>
      <c r="J16" s="0" t="n">
        <v>0</v>
      </c>
      <c r="K16" s="0" t="n">
        <v>100</v>
      </c>
      <c r="L16" s="0" t="n">
        <v>0</v>
      </c>
      <c r="M16" s="0" t="n">
        <v>0</v>
      </c>
      <c r="N16" s="0" t="n">
        <v>0</v>
      </c>
      <c r="O16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4" min="1" style="0" width="11.5204081632653"/>
    <col collapsed="false" hidden="false" max="5" min="5" style="0" width="12.8520408163265"/>
    <col collapsed="false" hidden="false" max="12" min="6" style="0" width="11.5204081632653"/>
    <col collapsed="false" hidden="false" max="13" min="13" style="0" width="14.8826530612245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n">
        <f aca="false">31556900</f>
        <v>31556900</v>
      </c>
      <c r="D3" s="0" t="s">
        <v>4</v>
      </c>
      <c r="E3" s="0" t="n">
        <f aca="false">24*3600</f>
        <v>86400</v>
      </c>
      <c r="F3" s="0" t="s">
        <v>5</v>
      </c>
      <c r="G3" s="0" t="n">
        <f aca="false">3600</f>
        <v>3600</v>
      </c>
      <c r="H3" s="0" t="s">
        <v>6</v>
      </c>
      <c r="I3" s="0" t="n">
        <v>60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  <c r="H4" s="0" t="s">
        <v>14</v>
      </c>
      <c r="I4" s="0" t="s">
        <v>15</v>
      </c>
      <c r="J4" s="0" t="s">
        <v>16</v>
      </c>
      <c r="K4" s="0" t="s">
        <v>17</v>
      </c>
      <c r="L4" s="0" t="s">
        <v>18</v>
      </c>
      <c r="M4" s="0" t="s">
        <v>19</v>
      </c>
      <c r="N4" s="0" t="s">
        <v>20</v>
      </c>
      <c r="O4" s="0" t="s">
        <v>21</v>
      </c>
    </row>
    <row r="5" customFormat="false" ht="12.8" hidden="false" customHeight="false" outlineLevel="0" collapsed="false">
      <c r="A5" s="0" t="s">
        <v>22</v>
      </c>
    </row>
    <row r="6" customFormat="false" ht="12.8" hidden="false" customHeight="false" outlineLevel="0" collapsed="false">
      <c r="A6" s="0" t="s">
        <v>25</v>
      </c>
      <c r="B6" s="0" t="n">
        <v>49</v>
      </c>
      <c r="C6" s="0" t="n">
        <v>134</v>
      </c>
      <c r="D6" s="0" t="n">
        <v>-0.14</v>
      </c>
      <c r="E6" s="0" t="n">
        <v>0.004</v>
      </c>
      <c r="F6" s="0" t="n">
        <v>0.0296969</v>
      </c>
      <c r="G6" s="3" t="n">
        <v>100000000000</v>
      </c>
      <c r="H6" s="0" t="n">
        <v>-50</v>
      </c>
      <c r="I6" s="0" t="n">
        <v>0</v>
      </c>
      <c r="J6" s="0" t="n">
        <v>0</v>
      </c>
      <c r="K6" s="0" t="n">
        <v>100</v>
      </c>
      <c r="L6" s="0" t="n">
        <v>-50</v>
      </c>
      <c r="M6" s="0" t="n">
        <v>0</v>
      </c>
      <c r="N6" s="0" t="n">
        <v>0</v>
      </c>
      <c r="O6" s="0" t="n">
        <v>100</v>
      </c>
    </row>
    <row r="7" customFormat="false" ht="12.8" hidden="false" customHeight="false" outlineLevel="0" collapsed="false">
      <c r="A7" s="0" t="s">
        <v>24</v>
      </c>
    </row>
    <row r="8" customFormat="false" ht="12.8" hidden="false" customHeight="false" outlineLevel="0" collapsed="false">
      <c r="A8" s="0" t="s">
        <v>27</v>
      </c>
      <c r="B8" s="0" t="n">
        <v>50</v>
      </c>
      <c r="C8" s="0" t="n">
        <v>134</v>
      </c>
      <c r="D8" s="1" t="n">
        <v>1.05</v>
      </c>
      <c r="E8" s="1" t="n">
        <v>0.011</v>
      </c>
      <c r="F8" s="0" t="n">
        <f aca="false">D8/10</f>
        <v>0.105</v>
      </c>
      <c r="G8" s="0" t="n">
        <f aca="false">D8*10</f>
        <v>10.5</v>
      </c>
      <c r="H8" s="0" t="n">
        <v>17</v>
      </c>
      <c r="I8" s="0" t="n">
        <v>13</v>
      </c>
      <c r="J8" s="0" t="n">
        <v>0</v>
      </c>
      <c r="K8" s="0" t="n">
        <v>100</v>
      </c>
      <c r="L8" s="0" t="n">
        <v>0</v>
      </c>
      <c r="M8" s="0" t="n">
        <v>0</v>
      </c>
      <c r="N8" s="0" t="n">
        <v>0</v>
      </c>
      <c r="O8" s="0" t="n">
        <v>100</v>
      </c>
    </row>
    <row r="9" customFormat="false" ht="12.8" hidden="false" customHeight="false" outlineLevel="0" collapsed="false">
      <c r="A9" s="0" t="s">
        <v>27</v>
      </c>
      <c r="B9" s="0" t="n">
        <v>50</v>
      </c>
      <c r="C9" s="0" t="n">
        <v>133</v>
      </c>
      <c r="D9" s="1" t="n">
        <v>1.46</v>
      </c>
      <c r="E9" s="1" t="n">
        <v>0.03</v>
      </c>
      <c r="F9" s="0" t="n">
        <f aca="false">D9/10</f>
        <v>0.146</v>
      </c>
      <c r="G9" s="0" t="n">
        <f aca="false">D9*10</f>
        <v>14.6</v>
      </c>
      <c r="H9" s="0" t="n">
        <v>0.0294</v>
      </c>
      <c r="I9" s="0" t="n">
        <v>0.0024</v>
      </c>
      <c r="J9" s="0" t="n">
        <v>0</v>
      </c>
      <c r="K9" s="0" t="n">
        <v>100</v>
      </c>
      <c r="L9" s="0" t="n">
        <v>0</v>
      </c>
      <c r="M9" s="0" t="n">
        <v>0</v>
      </c>
      <c r="N9" s="0" t="n">
        <v>0</v>
      </c>
      <c r="O9" s="0" t="n">
        <v>100</v>
      </c>
    </row>
    <row r="10" customFormat="false" ht="12.8" hidden="false" customHeight="false" outlineLevel="0" collapsed="false">
      <c r="A10" s="0" t="s">
        <v>27</v>
      </c>
      <c r="B10" s="0" t="n">
        <v>50</v>
      </c>
      <c r="C10" s="0" t="n">
        <v>132</v>
      </c>
      <c r="D10" s="2" t="n">
        <v>39.7</v>
      </c>
      <c r="E10" s="2" t="n">
        <v>0.8</v>
      </c>
      <c r="F10" s="0" t="n">
        <f aca="false">D10/10</f>
        <v>3.97</v>
      </c>
      <c r="G10" s="0" t="n">
        <f aca="false">D10*10</f>
        <v>397</v>
      </c>
      <c r="H10" s="0" t="n">
        <v>0</v>
      </c>
      <c r="I10" s="0" t="n">
        <v>0</v>
      </c>
      <c r="J10" s="0" t="n">
        <v>0</v>
      </c>
      <c r="K10" s="0" t="n">
        <v>100</v>
      </c>
      <c r="L10" s="0" t="n">
        <v>0</v>
      </c>
      <c r="M10" s="0" t="n">
        <v>0</v>
      </c>
      <c r="N10" s="0" t="n">
        <v>0</v>
      </c>
      <c r="O10" s="0" t="n">
        <v>100</v>
      </c>
    </row>
    <row r="11" customFormat="false" ht="12.8" hidden="false" customHeight="false" outlineLevel="0" collapsed="false">
      <c r="A11" s="0" t="s">
        <v>26</v>
      </c>
      <c r="D11" s="1"/>
      <c r="E11" s="1"/>
    </row>
    <row r="12" customFormat="false" ht="12.8" hidden="false" customHeight="false" outlineLevel="0" collapsed="false">
      <c r="A12" s="0" t="s">
        <v>29</v>
      </c>
      <c r="B12" s="0" t="n">
        <v>51</v>
      </c>
      <c r="C12" s="0" t="n">
        <v>134</v>
      </c>
      <c r="D12" s="2" t="n">
        <v>0.78</v>
      </c>
      <c r="E12" s="2" t="n">
        <v>0.06</v>
      </c>
      <c r="F12" s="0" t="n">
        <f aca="false">D12/10</f>
        <v>0.078</v>
      </c>
      <c r="G12" s="0" t="n">
        <f aca="false">D12*10</f>
        <v>7.8</v>
      </c>
      <c r="H12" s="0" t="n">
        <v>0</v>
      </c>
      <c r="I12" s="0" t="n">
        <v>0</v>
      </c>
      <c r="J12" s="0" t="n">
        <v>0</v>
      </c>
      <c r="K12" s="0" t="n">
        <v>100</v>
      </c>
      <c r="L12" s="0" t="n">
        <v>0</v>
      </c>
      <c r="M12" s="0" t="n">
        <v>0</v>
      </c>
      <c r="N12" s="0" t="n">
        <v>0</v>
      </c>
      <c r="O12" s="0" t="n">
        <v>100</v>
      </c>
    </row>
    <row r="13" customFormat="false" ht="12.8" hidden="false" customHeight="false" outlineLevel="0" collapsed="false">
      <c r="A13" s="0" t="s">
        <v>29</v>
      </c>
      <c r="B13" s="0" t="n">
        <v>51</v>
      </c>
      <c r="C13" s="0" t="n">
        <v>133</v>
      </c>
      <c r="D13" s="2" t="n">
        <f aca="false">2.34*I3</f>
        <v>140.4</v>
      </c>
      <c r="E13" s="2" t="n">
        <f aca="false">0.05*I3</f>
        <v>3</v>
      </c>
      <c r="F13" s="0" t="n">
        <f aca="false">D13/10</f>
        <v>14.04</v>
      </c>
      <c r="G13" s="0" t="n">
        <f aca="false">D13*10</f>
        <v>1404</v>
      </c>
      <c r="H13" s="0" t="n">
        <v>0</v>
      </c>
      <c r="I13" s="0" t="n">
        <v>0</v>
      </c>
      <c r="J13" s="0" t="n">
        <v>0</v>
      </c>
      <c r="K13" s="0" t="n">
        <v>100</v>
      </c>
      <c r="L13" s="0" t="n">
        <v>0</v>
      </c>
      <c r="M13" s="0" t="n">
        <v>0</v>
      </c>
      <c r="N13" s="0" t="n">
        <v>0</v>
      </c>
      <c r="O13" s="0" t="n">
        <v>100</v>
      </c>
    </row>
    <row r="14" customFormat="false" ht="12.8" hidden="false" customHeight="false" outlineLevel="0" collapsed="false">
      <c r="A14" s="0" t="s">
        <v>29</v>
      </c>
      <c r="B14" s="0" t="n">
        <v>51</v>
      </c>
      <c r="C14" s="0" t="n">
        <v>132</v>
      </c>
      <c r="D14" s="2" t="n">
        <f aca="false">2.79*I3</f>
        <v>167.4</v>
      </c>
      <c r="E14" s="2" t="n">
        <f aca="false">0.07*I3</f>
        <v>4.2</v>
      </c>
      <c r="F14" s="0" t="n">
        <f aca="false">D14/10</f>
        <v>16.74</v>
      </c>
      <c r="G14" s="0" t="n">
        <f aca="false">D14*10</f>
        <v>1674</v>
      </c>
      <c r="H14" s="0" t="n">
        <v>0</v>
      </c>
      <c r="I14" s="0" t="n">
        <v>0</v>
      </c>
      <c r="J14" s="0" t="n">
        <v>0</v>
      </c>
      <c r="K14" s="0" t="n">
        <v>100</v>
      </c>
      <c r="L14" s="0" t="n">
        <v>0</v>
      </c>
      <c r="M14" s="0" t="n">
        <v>0</v>
      </c>
      <c r="N14" s="0" t="n">
        <v>0</v>
      </c>
      <c r="O14" s="0" t="n">
        <v>100</v>
      </c>
    </row>
    <row r="15" customFormat="false" ht="12.8" hidden="false" customHeight="false" outlineLevel="0" collapsed="false">
      <c r="A15" s="0" t="s">
        <v>28</v>
      </c>
      <c r="D15" s="1"/>
      <c r="E15" s="1"/>
    </row>
    <row r="16" customFormat="false" ht="12.8" hidden="false" customHeight="false" outlineLevel="0" collapsed="false">
      <c r="A16" s="0" t="s">
        <v>31</v>
      </c>
      <c r="B16" s="0" t="n">
        <v>52</v>
      </c>
      <c r="C16" s="0" t="n">
        <v>134</v>
      </c>
      <c r="D16" s="2" t="n">
        <f aca="false">41.8*I3</f>
        <v>2508</v>
      </c>
      <c r="E16" s="2" t="n">
        <f aca="false">0.8*I3</f>
        <v>48</v>
      </c>
      <c r="F16" s="0" t="n">
        <f aca="false">D16/10</f>
        <v>250.8</v>
      </c>
      <c r="G16" s="0" t="n">
        <f aca="false">D16*10</f>
        <v>25080</v>
      </c>
      <c r="H16" s="0" t="n">
        <v>0</v>
      </c>
      <c r="I16" s="0" t="n">
        <v>0</v>
      </c>
      <c r="J16" s="0" t="n">
        <v>0</v>
      </c>
      <c r="K16" s="0" t="n">
        <v>100</v>
      </c>
      <c r="L16" s="0" t="n">
        <v>0</v>
      </c>
      <c r="M16" s="0" t="n">
        <v>0</v>
      </c>
      <c r="N16" s="0" t="n">
        <v>0</v>
      </c>
      <c r="O16" s="0" t="n">
        <v>100</v>
      </c>
    </row>
    <row r="17" customFormat="false" ht="12.8" hidden="false" customHeight="false" outlineLevel="0" collapsed="false">
      <c r="A17" s="0" t="s">
        <v>31</v>
      </c>
      <c r="B17" s="0" t="n">
        <v>52</v>
      </c>
      <c r="C17" s="0" t="n">
        <v>133</v>
      </c>
      <c r="D17" s="2" t="n">
        <f aca="false">12.5*I3</f>
        <v>750</v>
      </c>
      <c r="E17" s="2" t="n">
        <f aca="false">0.3*I3</f>
        <v>18</v>
      </c>
      <c r="F17" s="0" t="n">
        <f aca="false">D17/10</f>
        <v>75</v>
      </c>
      <c r="G17" s="0" t="n">
        <f aca="false">D17*10</f>
        <v>7500</v>
      </c>
      <c r="H17" s="0" t="n">
        <v>0</v>
      </c>
      <c r="I17" s="0" t="n">
        <v>0</v>
      </c>
      <c r="J17" s="0" t="n">
        <v>0</v>
      </c>
      <c r="K17" s="0" t="n">
        <v>100</v>
      </c>
      <c r="L17" s="0" t="n">
        <v>0</v>
      </c>
      <c r="M17" s="0" t="n">
        <v>0</v>
      </c>
      <c r="N17" s="0" t="n">
        <v>0</v>
      </c>
      <c r="O17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n">
        <f aca="false">31556900</f>
        <v>31556900</v>
      </c>
      <c r="D3" s="0" t="s">
        <v>4</v>
      </c>
      <c r="E3" s="0" t="n">
        <f aca="false">24*3600</f>
        <v>86400</v>
      </c>
      <c r="F3" s="0" t="s">
        <v>5</v>
      </c>
      <c r="G3" s="0" t="n">
        <f aca="false">3600</f>
        <v>3600</v>
      </c>
      <c r="H3" s="0" t="s">
        <v>6</v>
      </c>
      <c r="I3" s="0" t="n">
        <v>60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  <c r="H4" s="0" t="s">
        <v>14</v>
      </c>
      <c r="I4" s="0" t="s">
        <v>15</v>
      </c>
      <c r="J4" s="0" t="s">
        <v>16</v>
      </c>
      <c r="K4" s="0" t="s">
        <v>17</v>
      </c>
      <c r="L4" s="0" t="s">
        <v>18</v>
      </c>
      <c r="M4" s="0" t="s">
        <v>19</v>
      </c>
      <c r="N4" s="0" t="s">
        <v>20</v>
      </c>
      <c r="O4" s="0" t="s">
        <v>21</v>
      </c>
    </row>
    <row r="5" customFormat="false" ht="12.8" hidden="false" customHeight="false" outlineLevel="0" collapsed="false">
      <c r="A5" s="0" t="s">
        <v>22</v>
      </c>
    </row>
    <row r="6" customFormat="false" ht="12.8" hidden="false" customHeight="false" outlineLevel="0" collapsed="false">
      <c r="A6" s="0" t="s">
        <v>27</v>
      </c>
      <c r="B6" s="0" t="n">
        <v>50</v>
      </c>
      <c r="C6" s="0" t="n">
        <v>134</v>
      </c>
      <c r="D6" s="0" t="n">
        <v>-1.05</v>
      </c>
      <c r="E6" s="0" t="n">
        <v>0.011</v>
      </c>
      <c r="F6" s="0" t="n">
        <v>0.01</v>
      </c>
      <c r="G6" s="0" t="n">
        <v>0.8</v>
      </c>
      <c r="H6" s="0" t="n">
        <v>-50</v>
      </c>
      <c r="I6" s="0" t="n">
        <v>0</v>
      </c>
      <c r="J6" s="0" t="n">
        <v>0</v>
      </c>
      <c r="K6" s="0" t="n">
        <v>100</v>
      </c>
      <c r="L6" s="0" t="n">
        <v>0</v>
      </c>
      <c r="M6" s="0" t="n">
        <v>0</v>
      </c>
      <c r="N6" s="0" t="n">
        <v>0</v>
      </c>
      <c r="O6" s="0" t="n">
        <v>100</v>
      </c>
    </row>
    <row r="7" customFormat="false" ht="12.8" hidden="false" customHeight="false" outlineLevel="0" collapsed="false">
      <c r="A7" s="0" t="s">
        <v>24</v>
      </c>
    </row>
    <row r="8" customFormat="false" ht="12.8" hidden="false" customHeight="false" outlineLevel="0" collapsed="false">
      <c r="A8" s="0" t="s">
        <v>29</v>
      </c>
      <c r="B8" s="0" t="n">
        <v>51</v>
      </c>
      <c r="C8" s="0" t="n">
        <v>134</v>
      </c>
      <c r="D8" s="4" t="n">
        <v>0.923</v>
      </c>
      <c r="E8" s="4" t="n">
        <v>0.014</v>
      </c>
      <c r="F8" s="0" t="n">
        <f aca="false">D8/2</f>
        <v>0.4615</v>
      </c>
      <c r="G8" s="0" t="n">
        <f aca="false">D8*2</f>
        <v>1.846</v>
      </c>
      <c r="H8" s="4" t="n">
        <v>16.3</v>
      </c>
      <c r="I8" s="4" t="n">
        <v>3.2</v>
      </c>
      <c r="J8" s="0" t="n">
        <v>0</v>
      </c>
      <c r="K8" s="0" t="n">
        <v>100</v>
      </c>
      <c r="L8" s="0" t="n">
        <v>0</v>
      </c>
      <c r="M8" s="0" t="n">
        <v>0</v>
      </c>
      <c r="N8" s="0" t="n">
        <v>0</v>
      </c>
      <c r="O8" s="0" t="n">
        <v>100</v>
      </c>
    </row>
    <row r="9" customFormat="false" ht="12.8" hidden="false" customHeight="false" outlineLevel="0" collapsed="false">
      <c r="A9" s="0" t="s">
        <v>29</v>
      </c>
      <c r="B9" s="0" t="n">
        <v>51</v>
      </c>
      <c r="C9" s="0" t="n">
        <v>133</v>
      </c>
      <c r="D9" s="4" t="n">
        <v>1.679</v>
      </c>
      <c r="E9" s="4" t="n">
        <v>0.015</v>
      </c>
      <c r="F9" s="0" t="n">
        <f aca="false">D9/2</f>
        <v>0.8395</v>
      </c>
      <c r="G9" s="0" t="n">
        <f aca="false">D9*2</f>
        <v>3.358</v>
      </c>
      <c r="H9" s="4" t="n">
        <v>22</v>
      </c>
      <c r="I9" s="4" t="n">
        <v>3</v>
      </c>
      <c r="J9" s="0" t="n">
        <v>0</v>
      </c>
      <c r="K9" s="0" t="n">
        <v>100</v>
      </c>
      <c r="L9" s="0" t="n">
        <v>0</v>
      </c>
      <c r="M9" s="0" t="n">
        <v>0</v>
      </c>
      <c r="N9" s="0" t="n">
        <v>0</v>
      </c>
      <c r="O9" s="0" t="n">
        <v>100</v>
      </c>
    </row>
    <row r="10" customFormat="false" ht="12.8" hidden="false" customHeight="false" outlineLevel="0" collapsed="false">
      <c r="A10" s="0" t="s">
        <v>26</v>
      </c>
      <c r="D10" s="1"/>
      <c r="E10" s="1"/>
    </row>
    <row r="11" customFormat="false" ht="12.8" hidden="false" customHeight="false" outlineLevel="0" collapsed="false">
      <c r="A11" s="0" t="s">
        <v>31</v>
      </c>
      <c r="B11" s="0" t="n">
        <v>52</v>
      </c>
      <c r="C11" s="0" t="n">
        <v>134</v>
      </c>
      <c r="D11" s="4" t="n">
        <v>17.63</v>
      </c>
      <c r="E11" s="4" t="n">
        <v>0.08</v>
      </c>
      <c r="F11" s="0" t="n">
        <f aca="false">D11/2</f>
        <v>8.815</v>
      </c>
      <c r="G11" s="0" t="n">
        <f aca="false">D11*2</f>
        <v>35.26</v>
      </c>
      <c r="H11" s="4" t="n">
        <v>1.31</v>
      </c>
      <c r="I11" s="4" t="n">
        <v>0.05</v>
      </c>
      <c r="J11" s="0" t="n">
        <v>0</v>
      </c>
      <c r="K11" s="0" t="n">
        <v>100</v>
      </c>
      <c r="L11" s="0" t="n">
        <v>0</v>
      </c>
      <c r="M11" s="0" t="n">
        <v>0</v>
      </c>
      <c r="N11" s="0" t="n">
        <v>0</v>
      </c>
      <c r="O11" s="0" t="n">
        <v>100</v>
      </c>
    </row>
    <row r="12" customFormat="false" ht="12.8" hidden="false" customHeight="false" outlineLevel="0" collapsed="false">
      <c r="A12" s="0" t="s">
        <v>31</v>
      </c>
      <c r="B12" s="0" t="n">
        <v>52</v>
      </c>
      <c r="C12" s="0" t="n">
        <v>133</v>
      </c>
      <c r="D12" s="4" t="n">
        <v>19</v>
      </c>
      <c r="E12" s="4" t="n">
        <v>0.2</v>
      </c>
      <c r="F12" s="0" t="n">
        <f aca="false">D12/2</f>
        <v>9.5</v>
      </c>
      <c r="G12" s="0" t="n">
        <f aca="false">D12*2</f>
        <v>38</v>
      </c>
      <c r="H12" s="0" t="n">
        <v>0</v>
      </c>
      <c r="I12" s="0" t="n">
        <v>0</v>
      </c>
      <c r="J12" s="0" t="n">
        <v>0</v>
      </c>
      <c r="K12" s="0" t="n">
        <v>100</v>
      </c>
      <c r="L12" s="0" t="n">
        <v>0</v>
      </c>
      <c r="M12" s="0" t="n">
        <v>0</v>
      </c>
      <c r="N12" s="0" t="n">
        <v>0</v>
      </c>
      <c r="O12" s="0" t="n">
        <v>100</v>
      </c>
    </row>
    <row r="13" customFormat="false" ht="12.8" hidden="false" customHeight="false" outlineLevel="0" collapsed="false">
      <c r="A13" s="0" t="s">
        <v>28</v>
      </c>
      <c r="D13" s="1"/>
      <c r="E13" s="1"/>
    </row>
    <row r="14" customFormat="false" ht="12.8" hidden="false" customHeight="false" outlineLevel="0" collapsed="false">
      <c r="A14" s="0" t="s">
        <v>33</v>
      </c>
      <c r="B14" s="0" t="n">
        <v>53</v>
      </c>
      <c r="C14" s="0" t="n">
        <v>136</v>
      </c>
      <c r="D14" s="4" t="n">
        <v>83.4</v>
      </c>
      <c r="E14" s="4" t="n">
        <v>1</v>
      </c>
      <c r="F14" s="0" t="n">
        <f aca="false">D14/2</f>
        <v>41.7</v>
      </c>
      <c r="G14" s="0" t="n">
        <f aca="false">D14*2</f>
        <v>166.8</v>
      </c>
      <c r="H14" s="0" t="n">
        <v>0</v>
      </c>
      <c r="I14" s="0" t="n">
        <v>0</v>
      </c>
      <c r="J14" s="0" t="n">
        <v>0</v>
      </c>
      <c r="K14" s="0" t="n">
        <v>100</v>
      </c>
      <c r="L14" s="0" t="n">
        <v>0</v>
      </c>
      <c r="M14" s="0" t="n">
        <v>0</v>
      </c>
      <c r="N14" s="0" t="n">
        <v>0</v>
      </c>
      <c r="O14" s="0" t="n">
        <v>100</v>
      </c>
    </row>
    <row r="15" customFormat="false" ht="12.8" hidden="false" customHeight="false" outlineLevel="0" collapsed="false">
      <c r="A15" s="0" t="s">
        <v>33</v>
      </c>
      <c r="B15" s="0" t="n">
        <v>53</v>
      </c>
      <c r="C15" s="0" t="n">
        <v>135</v>
      </c>
      <c r="D15" s="4" t="n">
        <v>23688</v>
      </c>
      <c r="E15" s="4" t="n">
        <v>108</v>
      </c>
      <c r="F15" s="0" t="n">
        <f aca="false">D15/2</f>
        <v>11844</v>
      </c>
      <c r="G15" s="0" t="n">
        <f aca="false">D15*2</f>
        <v>47376</v>
      </c>
      <c r="H15" s="0" t="n">
        <v>0</v>
      </c>
      <c r="I15" s="0" t="n">
        <v>0</v>
      </c>
      <c r="J15" s="0" t="n">
        <v>0</v>
      </c>
      <c r="K15" s="0" t="n">
        <v>100</v>
      </c>
      <c r="L15" s="0" t="n">
        <v>0</v>
      </c>
      <c r="M15" s="0" t="n">
        <v>0</v>
      </c>
      <c r="N15" s="0" t="n">
        <v>0</v>
      </c>
      <c r="O15" s="0" t="n">
        <v>100</v>
      </c>
    </row>
    <row r="16" customFormat="false" ht="12.8" hidden="false" customHeight="false" outlineLevel="0" collapsed="false">
      <c r="A16" s="0" t="s">
        <v>30</v>
      </c>
    </row>
    <row r="17" customFormat="false" ht="12.8" hidden="false" customHeight="false" outlineLevel="0" collapsed="false">
      <c r="A17" s="0" t="s">
        <v>34</v>
      </c>
      <c r="B17" s="0" t="n">
        <v>54</v>
      </c>
      <c r="C17" s="0" t="n">
        <v>135</v>
      </c>
      <c r="D17" s="0" t="n">
        <f aca="false">9.14*G3</f>
        <v>32904</v>
      </c>
      <c r="E17" s="0" t="n">
        <f aca="false">0.02*G3</f>
        <v>72</v>
      </c>
      <c r="F17" s="0" t="n">
        <f aca="false">D17/2</f>
        <v>16452</v>
      </c>
      <c r="G17" s="0" t="n">
        <f aca="false">D17*2</f>
        <v>65808</v>
      </c>
      <c r="H17" s="0" t="n">
        <v>0</v>
      </c>
      <c r="I17" s="0" t="n">
        <v>0</v>
      </c>
      <c r="J17" s="0" t="n">
        <v>0</v>
      </c>
      <c r="K17" s="0" t="n">
        <v>100</v>
      </c>
      <c r="L17" s="0" t="n">
        <v>0</v>
      </c>
      <c r="M17" s="0" t="n">
        <v>0</v>
      </c>
      <c r="N17" s="0" t="n">
        <v>0</v>
      </c>
      <c r="O17" s="0" t="n">
        <v>100</v>
      </c>
    </row>
    <row r="18" customFormat="false" ht="12.8" hidden="false" customHeight="false" outlineLevel="0" collapsed="false">
      <c r="A18" s="0" t="s">
        <v>32</v>
      </c>
    </row>
    <row r="19" customFormat="false" ht="12.8" hidden="false" customHeight="false" outlineLevel="0" collapsed="false">
      <c r="A19" s="0" t="s">
        <v>36</v>
      </c>
      <c r="B19" s="0" t="n">
        <v>55</v>
      </c>
      <c r="C19" s="0" t="n">
        <v>135</v>
      </c>
      <c r="D19" s="0" t="n">
        <f aca="false">2300000*C3</f>
        <v>72580870000000</v>
      </c>
      <c r="E19" s="0" t="n">
        <f aca="false">300000*C3</f>
        <v>9467070000000</v>
      </c>
      <c r="F19" s="0" t="n">
        <f aca="false">D19/2</f>
        <v>36290435000000</v>
      </c>
      <c r="G19" s="0" t="n">
        <f aca="false">D19*2</f>
        <v>145161740000000</v>
      </c>
      <c r="H19" s="0" t="n">
        <v>0</v>
      </c>
      <c r="I19" s="0" t="n">
        <v>0</v>
      </c>
      <c r="J19" s="0" t="n">
        <v>0</v>
      </c>
      <c r="K19" s="0" t="n">
        <v>100</v>
      </c>
      <c r="L19" s="0" t="n">
        <v>0</v>
      </c>
      <c r="M19" s="0" t="n">
        <v>0</v>
      </c>
      <c r="N19" s="0" t="n">
        <v>0</v>
      </c>
      <c r="O19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6" activeCellId="0" sqref="F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n">
        <f aca="false">31556900</f>
        <v>31556900</v>
      </c>
      <c r="D3" s="0" t="s">
        <v>4</v>
      </c>
      <c r="E3" s="0" t="n">
        <f aca="false">24*3600</f>
        <v>86400</v>
      </c>
      <c r="F3" s="0" t="s">
        <v>5</v>
      </c>
      <c r="G3" s="0" t="n">
        <f aca="false">3600</f>
        <v>3600</v>
      </c>
      <c r="H3" s="0" t="s">
        <v>6</v>
      </c>
      <c r="I3" s="0" t="n">
        <v>60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  <c r="H4" s="0" t="s">
        <v>14</v>
      </c>
      <c r="I4" s="0" t="s">
        <v>15</v>
      </c>
      <c r="J4" s="0" t="s">
        <v>16</v>
      </c>
      <c r="K4" s="0" t="s">
        <v>17</v>
      </c>
      <c r="L4" s="0" t="s">
        <v>18</v>
      </c>
      <c r="M4" s="0" t="s">
        <v>19</v>
      </c>
      <c r="N4" s="0" t="s">
        <v>20</v>
      </c>
      <c r="O4" s="0" t="s">
        <v>21</v>
      </c>
    </row>
    <row r="5" customFormat="false" ht="12.8" hidden="false" customHeight="false" outlineLevel="0" collapsed="false">
      <c r="A5" s="0" t="s">
        <v>22</v>
      </c>
    </row>
    <row r="6" customFormat="false" ht="12.8" hidden="false" customHeight="false" outlineLevel="0" collapsed="false">
      <c r="A6" s="0" t="s">
        <v>27</v>
      </c>
      <c r="B6" s="0" t="n">
        <v>50</v>
      </c>
      <c r="C6" s="0" t="n">
        <v>136</v>
      </c>
      <c r="D6" s="0" t="n">
        <v>-0.29</v>
      </c>
      <c r="E6" s="0" t="n">
        <v>0.02</v>
      </c>
      <c r="F6" s="0" t="n">
        <v>0.01</v>
      </c>
      <c r="G6" s="0" t="n">
        <v>0.8</v>
      </c>
      <c r="H6" s="0" t="n">
        <v>-50</v>
      </c>
      <c r="I6" s="0" t="n">
        <v>0</v>
      </c>
      <c r="J6" s="0" t="n">
        <v>0</v>
      </c>
      <c r="K6" s="0" t="n">
        <v>100</v>
      </c>
      <c r="L6" s="0" t="n">
        <v>-50</v>
      </c>
      <c r="M6" s="0" t="n">
        <v>0</v>
      </c>
      <c r="N6" s="0" t="n">
        <v>0</v>
      </c>
      <c r="O6" s="0" t="n">
        <v>100</v>
      </c>
    </row>
    <row r="7" customFormat="false" ht="12.8" hidden="false" customHeight="false" outlineLevel="0" collapsed="false">
      <c r="A7" s="0" t="s">
        <v>24</v>
      </c>
    </row>
    <row r="8" customFormat="false" ht="12.8" hidden="false" customHeight="false" outlineLevel="0" collapsed="false">
      <c r="A8" s="0" t="s">
        <v>29</v>
      </c>
      <c r="B8" s="0" t="n">
        <v>51</v>
      </c>
      <c r="C8" s="0" t="n">
        <v>136</v>
      </c>
      <c r="D8" s="4" t="n">
        <v>0.923</v>
      </c>
      <c r="E8" s="4" t="n">
        <v>0.014</v>
      </c>
      <c r="F8" s="0" t="n">
        <f aca="false">D8/2</f>
        <v>0.4615</v>
      </c>
      <c r="G8" s="0" t="n">
        <f aca="false">D8*2</f>
        <v>1.846</v>
      </c>
      <c r="H8" s="4" t="n">
        <v>16.3</v>
      </c>
      <c r="I8" s="4" t="n">
        <v>3.2</v>
      </c>
      <c r="J8" s="0" t="n">
        <v>0</v>
      </c>
      <c r="K8" s="0" t="n">
        <v>100</v>
      </c>
      <c r="L8" s="0" t="n">
        <v>0</v>
      </c>
      <c r="M8" s="0" t="n">
        <v>0</v>
      </c>
      <c r="N8" s="0" t="n">
        <v>0</v>
      </c>
      <c r="O8" s="0" t="n">
        <v>100</v>
      </c>
    </row>
    <row r="9" customFormat="false" ht="12.8" hidden="false" customHeight="false" outlineLevel="0" collapsed="false">
      <c r="A9" s="0" t="s">
        <v>29</v>
      </c>
      <c r="B9" s="0" t="n">
        <v>51</v>
      </c>
      <c r="C9" s="0" t="n">
        <v>135</v>
      </c>
      <c r="D9" s="4" t="n">
        <v>1.679</v>
      </c>
      <c r="E9" s="4" t="n">
        <v>0.015</v>
      </c>
      <c r="F9" s="0" t="n">
        <f aca="false">D9/2</f>
        <v>0.8395</v>
      </c>
      <c r="G9" s="0" t="n">
        <f aca="false">D9*2</f>
        <v>3.358</v>
      </c>
      <c r="H9" s="4" t="n">
        <v>22</v>
      </c>
      <c r="I9" s="4" t="n">
        <v>3</v>
      </c>
      <c r="J9" s="0" t="n">
        <v>0</v>
      </c>
      <c r="K9" s="0" t="n">
        <v>100</v>
      </c>
      <c r="L9" s="0" t="n">
        <v>0</v>
      </c>
      <c r="M9" s="0" t="n">
        <v>0</v>
      </c>
      <c r="N9" s="0" t="n">
        <v>0</v>
      </c>
      <c r="O9" s="0" t="n">
        <v>100</v>
      </c>
    </row>
    <row r="10" customFormat="false" ht="12.8" hidden="false" customHeight="false" outlineLevel="0" collapsed="false">
      <c r="A10" s="0" t="s">
        <v>29</v>
      </c>
      <c r="B10" s="0" t="n">
        <v>51</v>
      </c>
      <c r="C10" s="0" t="n">
        <v>134</v>
      </c>
      <c r="D10" s="4" t="n">
        <v>0.78</v>
      </c>
      <c r="E10" s="4" t="n">
        <v>0.06</v>
      </c>
      <c r="F10" s="0" t="n">
        <f aca="false">D10/2</f>
        <v>0.39</v>
      </c>
      <c r="G10" s="0" t="n">
        <f aca="false">D10*2</f>
        <v>1.56</v>
      </c>
      <c r="H10" s="0" t="n">
        <v>0</v>
      </c>
      <c r="I10" s="0" t="n">
        <v>0</v>
      </c>
      <c r="J10" s="0" t="n">
        <v>0</v>
      </c>
      <c r="K10" s="0" t="n">
        <v>100</v>
      </c>
      <c r="L10" s="0" t="n">
        <v>0</v>
      </c>
      <c r="M10" s="0" t="n">
        <v>0</v>
      </c>
      <c r="N10" s="0" t="n">
        <v>0</v>
      </c>
      <c r="O10" s="0" t="n">
        <v>100</v>
      </c>
    </row>
    <row r="11" customFormat="false" ht="12.8" hidden="false" customHeight="false" outlineLevel="0" collapsed="false">
      <c r="A11" s="0" t="s">
        <v>26</v>
      </c>
      <c r="D11" s="1"/>
      <c r="E11" s="1"/>
    </row>
    <row r="12" customFormat="false" ht="12.8" hidden="false" customHeight="false" outlineLevel="0" collapsed="false">
      <c r="A12" s="0" t="s">
        <v>31</v>
      </c>
      <c r="B12" s="0" t="n">
        <v>52</v>
      </c>
      <c r="C12" s="0" t="n">
        <v>136</v>
      </c>
      <c r="D12" s="4" t="n">
        <v>17.63</v>
      </c>
      <c r="E12" s="4" t="n">
        <v>0.08</v>
      </c>
      <c r="F12" s="0" t="n">
        <f aca="false">D12/2</f>
        <v>8.815</v>
      </c>
      <c r="G12" s="0" t="n">
        <f aca="false">D12*2</f>
        <v>35.26</v>
      </c>
      <c r="H12" s="4" t="n">
        <v>1.31</v>
      </c>
      <c r="I12" s="4" t="n">
        <v>0.05</v>
      </c>
      <c r="J12" s="0" t="n">
        <v>0</v>
      </c>
      <c r="K12" s="0" t="n">
        <v>100</v>
      </c>
      <c r="L12" s="0" t="n">
        <v>0</v>
      </c>
      <c r="M12" s="0" t="n">
        <v>0</v>
      </c>
      <c r="N12" s="0" t="n">
        <v>0</v>
      </c>
      <c r="O12" s="0" t="n">
        <v>100</v>
      </c>
    </row>
    <row r="13" customFormat="false" ht="12.8" hidden="false" customHeight="false" outlineLevel="0" collapsed="false">
      <c r="A13" s="0" t="s">
        <v>31</v>
      </c>
      <c r="B13" s="0" t="n">
        <v>52</v>
      </c>
      <c r="C13" s="0" t="n">
        <v>135</v>
      </c>
      <c r="D13" s="4" t="n">
        <v>19</v>
      </c>
      <c r="E13" s="4" t="n">
        <v>0.2</v>
      </c>
      <c r="F13" s="0" t="n">
        <f aca="false">D13/2</f>
        <v>9.5</v>
      </c>
      <c r="G13" s="0" t="n">
        <f aca="false">D13*2</f>
        <v>38</v>
      </c>
      <c r="H13" s="0" t="n">
        <v>0</v>
      </c>
      <c r="I13" s="0" t="n">
        <v>0</v>
      </c>
      <c r="J13" s="0" t="n">
        <v>0</v>
      </c>
      <c r="K13" s="0" t="n">
        <v>100</v>
      </c>
      <c r="L13" s="0" t="n">
        <v>0</v>
      </c>
      <c r="M13" s="0" t="n">
        <v>0</v>
      </c>
      <c r="N13" s="0" t="n">
        <v>0</v>
      </c>
      <c r="O13" s="0" t="n">
        <v>100</v>
      </c>
    </row>
    <row r="14" customFormat="false" ht="12.8" hidden="false" customHeight="false" outlineLevel="0" collapsed="false">
      <c r="A14" s="0" t="s">
        <v>31</v>
      </c>
      <c r="B14" s="0" t="n">
        <v>52</v>
      </c>
      <c r="C14" s="0" t="n">
        <v>134</v>
      </c>
      <c r="D14" s="4" t="n">
        <f aca="false">41.8*I3</f>
        <v>2508</v>
      </c>
      <c r="E14" s="4" t="n">
        <f aca="false">0.8*I3</f>
        <v>48</v>
      </c>
      <c r="F14" s="0" t="n">
        <f aca="false">D14/2</f>
        <v>1254</v>
      </c>
      <c r="G14" s="0" t="n">
        <f aca="false">D14*2</f>
        <v>5016</v>
      </c>
      <c r="H14" s="0" t="n">
        <v>0</v>
      </c>
      <c r="I14" s="0" t="n">
        <v>0</v>
      </c>
      <c r="J14" s="0" t="n">
        <v>0</v>
      </c>
      <c r="K14" s="0" t="n">
        <v>100</v>
      </c>
      <c r="L14" s="0" t="n">
        <v>0</v>
      </c>
      <c r="M14" s="0" t="n">
        <v>0</v>
      </c>
      <c r="N14" s="0" t="n">
        <v>0</v>
      </c>
      <c r="O14" s="0" t="n">
        <v>100</v>
      </c>
    </row>
    <row r="15" customFormat="false" ht="12.8" hidden="false" customHeight="false" outlineLevel="0" collapsed="false">
      <c r="A15" s="0" t="s">
        <v>28</v>
      </c>
      <c r="D15" s="1"/>
      <c r="E15" s="1"/>
    </row>
    <row r="16" customFormat="false" ht="12.8" hidden="false" customHeight="false" outlineLevel="0" collapsed="false">
      <c r="A16" s="0" t="s">
        <v>33</v>
      </c>
      <c r="B16" s="0" t="n">
        <v>53</v>
      </c>
      <c r="C16" s="0" t="n">
        <v>136</v>
      </c>
      <c r="D16" s="4" t="n">
        <v>83.4</v>
      </c>
      <c r="E16" s="4" t="n">
        <v>1</v>
      </c>
      <c r="F16" s="0" t="n">
        <f aca="false">D16/2</f>
        <v>41.7</v>
      </c>
      <c r="G16" s="0" t="n">
        <f aca="false">D16*2</f>
        <v>166.8</v>
      </c>
      <c r="H16" s="0" t="n">
        <v>0</v>
      </c>
      <c r="I16" s="0" t="n">
        <v>0</v>
      </c>
      <c r="J16" s="0" t="n">
        <v>0</v>
      </c>
      <c r="K16" s="0" t="n">
        <v>100</v>
      </c>
      <c r="L16" s="0" t="n">
        <v>0</v>
      </c>
      <c r="M16" s="0" t="n">
        <v>0</v>
      </c>
      <c r="N16" s="0" t="n">
        <v>0</v>
      </c>
      <c r="O16" s="0" t="n">
        <v>100</v>
      </c>
    </row>
    <row r="17" customFormat="false" ht="12.8" hidden="false" customHeight="false" outlineLevel="0" collapsed="false">
      <c r="A17" s="0" t="s">
        <v>33</v>
      </c>
      <c r="B17" s="0" t="n">
        <v>53</v>
      </c>
      <c r="C17" s="0" t="n">
        <v>135</v>
      </c>
      <c r="D17" s="4" t="n">
        <v>23688</v>
      </c>
      <c r="E17" s="4" t="n">
        <v>108</v>
      </c>
      <c r="F17" s="0" t="n">
        <f aca="false">D17/2</f>
        <v>11844</v>
      </c>
      <c r="G17" s="0" t="n">
        <f aca="false">D17*2</f>
        <v>47376</v>
      </c>
      <c r="H17" s="0" t="n">
        <v>0</v>
      </c>
      <c r="I17" s="0" t="n">
        <v>0</v>
      </c>
      <c r="J17" s="0" t="n">
        <v>0</v>
      </c>
      <c r="K17" s="0" t="n">
        <v>100</v>
      </c>
      <c r="L17" s="0" t="n">
        <v>0</v>
      </c>
      <c r="M17" s="0" t="n">
        <v>0</v>
      </c>
      <c r="N17" s="0" t="n">
        <v>0</v>
      </c>
      <c r="O17" s="0" t="n">
        <v>100</v>
      </c>
    </row>
    <row r="18" customFormat="false" ht="12.8" hidden="false" customHeight="false" outlineLevel="0" collapsed="false">
      <c r="A18" s="0" t="s">
        <v>33</v>
      </c>
      <c r="B18" s="0" t="n">
        <v>53</v>
      </c>
      <c r="C18" s="0" t="n">
        <v>134</v>
      </c>
      <c r="D18" s="0" t="n">
        <f aca="false">52.5*I3</f>
        <v>3150</v>
      </c>
      <c r="E18" s="0" t="n">
        <f aca="false">0.2*I3</f>
        <v>12</v>
      </c>
      <c r="F18" s="0" t="n">
        <f aca="false">D18/2</f>
        <v>1575</v>
      </c>
      <c r="G18" s="0" t="n">
        <f aca="false">D18*2</f>
        <v>6300</v>
      </c>
      <c r="H18" s="0" t="n">
        <v>0</v>
      </c>
      <c r="I18" s="0" t="n">
        <v>0</v>
      </c>
      <c r="J18" s="0" t="n">
        <v>0</v>
      </c>
      <c r="K18" s="0" t="n">
        <v>100</v>
      </c>
      <c r="L18" s="0" t="n">
        <v>0</v>
      </c>
      <c r="M18" s="0" t="n">
        <v>0</v>
      </c>
      <c r="N18" s="0" t="n">
        <v>0</v>
      </c>
      <c r="O18" s="0" t="n">
        <v>100</v>
      </c>
    </row>
    <row r="19" customFormat="false" ht="12.8" hidden="false" customHeight="false" outlineLevel="0" collapsed="false">
      <c r="A19" s="0" t="s">
        <v>30</v>
      </c>
    </row>
    <row r="20" customFormat="false" ht="12.8" hidden="false" customHeight="false" outlineLevel="0" collapsed="false">
      <c r="A20" s="0" t="s">
        <v>34</v>
      </c>
      <c r="B20" s="0" t="n">
        <v>54</v>
      </c>
      <c r="C20" s="0" t="n">
        <v>135</v>
      </c>
      <c r="D20" s="0" t="n">
        <f aca="false">9.14*G3</f>
        <v>32904</v>
      </c>
      <c r="E20" s="0" t="n">
        <f aca="false">0.02*G3</f>
        <v>72</v>
      </c>
      <c r="F20" s="0" t="n">
        <f aca="false">D20/2</f>
        <v>16452</v>
      </c>
      <c r="G20" s="0" t="n">
        <f aca="false">D20*2</f>
        <v>65808</v>
      </c>
      <c r="H20" s="0" t="n">
        <v>0</v>
      </c>
      <c r="I20" s="0" t="n">
        <v>0</v>
      </c>
      <c r="J20" s="0" t="n">
        <v>0</v>
      </c>
      <c r="K20" s="0" t="n">
        <v>100</v>
      </c>
      <c r="L20" s="0" t="n">
        <v>0</v>
      </c>
      <c r="M20" s="0" t="n">
        <v>0</v>
      </c>
      <c r="N20" s="0" t="n">
        <v>0</v>
      </c>
      <c r="O20" s="0" t="n">
        <v>100</v>
      </c>
    </row>
    <row r="21" customFormat="false" ht="12.8" hidden="false" customHeight="false" outlineLevel="0" collapsed="false">
      <c r="A21" s="0" t="s">
        <v>32</v>
      </c>
    </row>
    <row r="22" customFormat="false" ht="12.8" hidden="false" customHeight="false" outlineLevel="0" collapsed="false">
      <c r="A22" s="0" t="s">
        <v>36</v>
      </c>
      <c r="B22" s="0" t="n">
        <v>55</v>
      </c>
      <c r="C22" s="0" t="n">
        <v>135</v>
      </c>
      <c r="D22" s="0" t="n">
        <f aca="false">2300000*C3</f>
        <v>72580870000000</v>
      </c>
      <c r="E22" s="0" t="n">
        <f aca="false">300000*C3</f>
        <v>9467070000000</v>
      </c>
      <c r="F22" s="0" t="n">
        <f aca="false">D22/2</f>
        <v>36290435000000</v>
      </c>
      <c r="G22" s="0" t="n">
        <f aca="false">D22*2</f>
        <v>145161740000000</v>
      </c>
      <c r="H22" s="0" t="n">
        <v>0</v>
      </c>
      <c r="I22" s="0" t="n">
        <v>0</v>
      </c>
      <c r="J22" s="0" t="n">
        <v>0</v>
      </c>
      <c r="K22" s="0" t="n">
        <v>100</v>
      </c>
      <c r="L22" s="0" t="n">
        <v>0</v>
      </c>
      <c r="M22" s="0" t="n">
        <v>0</v>
      </c>
      <c r="N22" s="0" t="n">
        <v>0</v>
      </c>
      <c r="O22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39" activeCellId="0" sqref="I3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n">
        <f aca="false">31556900</f>
        <v>31556900</v>
      </c>
      <c r="D3" s="0" t="s">
        <v>4</v>
      </c>
      <c r="E3" s="0" t="n">
        <f aca="false">24*3600</f>
        <v>86400</v>
      </c>
      <c r="F3" s="0" t="s">
        <v>5</v>
      </c>
      <c r="G3" s="0" t="n">
        <f aca="false">3600</f>
        <v>3600</v>
      </c>
      <c r="H3" s="0" t="s">
        <v>6</v>
      </c>
      <c r="I3" s="0" t="n">
        <v>60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  <c r="H4" s="0" t="s">
        <v>14</v>
      </c>
      <c r="I4" s="0" t="s">
        <v>15</v>
      </c>
      <c r="J4" s="0" t="s">
        <v>16</v>
      </c>
      <c r="K4" s="0" t="s">
        <v>17</v>
      </c>
      <c r="L4" s="0" t="s">
        <v>18</v>
      </c>
      <c r="M4" s="0" t="s">
        <v>19</v>
      </c>
      <c r="N4" s="0" t="s">
        <v>20</v>
      </c>
      <c r="O4" s="0" t="s">
        <v>21</v>
      </c>
    </row>
    <row r="5" customFormat="false" ht="12.8" hidden="false" customHeight="false" outlineLevel="0" collapsed="false">
      <c r="A5" s="0" t="s">
        <v>22</v>
      </c>
    </row>
    <row r="6" customFormat="false" ht="12.8" hidden="false" customHeight="false" outlineLevel="0" collapsed="false">
      <c r="A6" s="0" t="s">
        <v>37</v>
      </c>
      <c r="B6" s="0" t="n">
        <v>47</v>
      </c>
      <c r="C6" s="0" t="n">
        <v>129</v>
      </c>
      <c r="D6" s="0" t="n">
        <v>0.046</v>
      </c>
      <c r="E6" s="0" t="n">
        <v>0.009</v>
      </c>
      <c r="F6" s="0" t="n">
        <v>0.005</v>
      </c>
      <c r="G6" s="0" t="n">
        <v>0.2</v>
      </c>
      <c r="H6" s="0" t="n">
        <v>-50</v>
      </c>
      <c r="I6" s="0" t="n">
        <v>0</v>
      </c>
      <c r="J6" s="0" t="n">
        <v>0</v>
      </c>
      <c r="K6" s="0" t="n">
        <v>100</v>
      </c>
      <c r="L6" s="0" t="n">
        <v>-50</v>
      </c>
      <c r="M6" s="0" t="n">
        <v>0</v>
      </c>
      <c r="N6" s="0" t="n">
        <v>0</v>
      </c>
      <c r="O6" s="0" t="n">
        <v>100</v>
      </c>
    </row>
    <row r="7" customFormat="false" ht="12.8" hidden="false" customHeight="false" outlineLevel="0" collapsed="false">
      <c r="A7" s="0" t="s">
        <v>24</v>
      </c>
    </row>
    <row r="8" customFormat="false" ht="12.8" hidden="false" customHeight="false" outlineLevel="0" collapsed="false">
      <c r="A8" s="0" t="s">
        <v>23</v>
      </c>
      <c r="B8" s="0" t="n">
        <v>48</v>
      </c>
      <c r="C8" s="0" t="n">
        <v>129</v>
      </c>
      <c r="D8" s="4" t="n">
        <v>0.154</v>
      </c>
      <c r="E8" s="4" t="n">
        <v>0.002</v>
      </c>
      <c r="F8" s="0" t="n">
        <f aca="false">D8/2</f>
        <v>0.077</v>
      </c>
      <c r="G8" s="0" t="n">
        <f aca="false">D8*2</f>
        <v>0.308</v>
      </c>
      <c r="H8" s="4" t="n">
        <v>-50</v>
      </c>
      <c r="I8" s="4" t="n">
        <v>50</v>
      </c>
      <c r="J8" s="0" t="n">
        <v>0</v>
      </c>
      <c r="K8" s="0" t="n">
        <v>100</v>
      </c>
      <c r="L8" s="0" t="n">
        <v>0</v>
      </c>
      <c r="M8" s="0" t="n">
        <v>0</v>
      </c>
      <c r="N8" s="0" t="n">
        <v>0</v>
      </c>
      <c r="O8" s="0" t="n">
        <v>100</v>
      </c>
    </row>
    <row r="9" customFormat="false" ht="12.8" hidden="false" customHeight="false" outlineLevel="0" collapsed="false">
      <c r="A9" s="0" t="s">
        <v>23</v>
      </c>
      <c r="B9" s="0" t="n">
        <v>48</v>
      </c>
      <c r="C9" s="0" t="n">
        <v>128</v>
      </c>
      <c r="D9" s="4" t="n">
        <v>0.28</v>
      </c>
      <c r="E9" s="4" t="n">
        <v>0.04</v>
      </c>
      <c r="F9" s="0" t="n">
        <f aca="false">D9/2</f>
        <v>0.14</v>
      </c>
      <c r="G9" s="0" t="n">
        <f aca="false">D9*2</f>
        <v>0.56</v>
      </c>
      <c r="H9" s="4" t="n">
        <v>0</v>
      </c>
      <c r="I9" s="4" t="n">
        <v>0</v>
      </c>
      <c r="J9" s="0" t="n">
        <v>0</v>
      </c>
      <c r="K9" s="0" t="n">
        <v>100</v>
      </c>
      <c r="L9" s="0" t="n">
        <v>0</v>
      </c>
      <c r="M9" s="0" t="n">
        <v>0</v>
      </c>
      <c r="N9" s="0" t="n">
        <v>0</v>
      </c>
      <c r="O9" s="0" t="n">
        <v>100</v>
      </c>
    </row>
    <row r="10" customFormat="false" ht="12.8" hidden="false" customHeight="false" outlineLevel="0" collapsed="false">
      <c r="A10" s="0" t="s">
        <v>23</v>
      </c>
      <c r="B10" s="0" t="n">
        <v>48</v>
      </c>
      <c r="C10" s="0" t="n">
        <v>127</v>
      </c>
      <c r="D10" s="4" t="n">
        <v>0.37</v>
      </c>
      <c r="E10" s="4" t="n">
        <v>0.07</v>
      </c>
      <c r="F10" s="0" t="n">
        <f aca="false">D10/2</f>
        <v>0.185</v>
      </c>
      <c r="G10" s="0" t="n">
        <f aca="false">D10*2</f>
        <v>0.74</v>
      </c>
      <c r="H10" s="0" t="n">
        <v>0</v>
      </c>
      <c r="I10" s="0" t="n">
        <v>0</v>
      </c>
      <c r="J10" s="0" t="n">
        <v>0</v>
      </c>
      <c r="K10" s="0" t="n">
        <v>100</v>
      </c>
      <c r="L10" s="0" t="n">
        <v>0</v>
      </c>
      <c r="M10" s="0" t="n">
        <v>0</v>
      </c>
      <c r="N10" s="0" t="n">
        <v>0</v>
      </c>
      <c r="O10" s="0" t="n">
        <v>100</v>
      </c>
    </row>
    <row r="11" customFormat="false" ht="12.8" hidden="false" customHeight="false" outlineLevel="0" collapsed="false">
      <c r="A11" s="0" t="s">
        <v>26</v>
      </c>
      <c r="D11" s="1"/>
      <c r="E11" s="1"/>
    </row>
    <row r="12" customFormat="false" ht="12.8" hidden="false" customHeight="false" outlineLevel="0" collapsed="false">
      <c r="A12" s="0" t="s">
        <v>25</v>
      </c>
      <c r="B12" s="0" t="n">
        <v>49</v>
      </c>
      <c r="C12" s="0" t="n">
        <v>129</v>
      </c>
      <c r="D12" s="4" t="n">
        <v>0.611</v>
      </c>
      <c r="E12" s="4" t="n">
        <v>0.005</v>
      </c>
      <c r="F12" s="0" t="n">
        <f aca="false">D12/2</f>
        <v>0.3055</v>
      </c>
      <c r="G12" s="0" t="n">
        <f aca="false">D12*2</f>
        <v>1.222</v>
      </c>
      <c r="H12" s="4" t="n">
        <v>0.23</v>
      </c>
      <c r="I12" s="4" t="n">
        <v>0.07</v>
      </c>
      <c r="J12" s="0" t="n">
        <v>0</v>
      </c>
      <c r="K12" s="0" t="n">
        <v>100</v>
      </c>
      <c r="L12" s="0" t="n">
        <v>0</v>
      </c>
      <c r="M12" s="0" t="n">
        <v>0</v>
      </c>
      <c r="N12" s="0" t="n">
        <v>0</v>
      </c>
      <c r="O12" s="0" t="n">
        <v>100</v>
      </c>
    </row>
    <row r="13" customFormat="false" ht="12.8" hidden="false" customHeight="false" outlineLevel="0" collapsed="false">
      <c r="A13" s="0" t="s">
        <v>25</v>
      </c>
      <c r="B13" s="0" t="n">
        <v>49</v>
      </c>
      <c r="C13" s="0" t="n">
        <v>128</v>
      </c>
      <c r="D13" s="4" t="n">
        <v>0.84</v>
      </c>
      <c r="E13" s="4" t="n">
        <v>0.06</v>
      </c>
      <c r="F13" s="0" t="n">
        <f aca="false">D13/2</f>
        <v>0.42</v>
      </c>
      <c r="G13" s="0" t="n">
        <f aca="false">D13*2</f>
        <v>1.68</v>
      </c>
      <c r="H13" s="4" t="n">
        <v>0.046</v>
      </c>
      <c r="I13" s="4" t="n">
        <v>0.046</v>
      </c>
      <c r="J13" s="0" t="n">
        <v>0</v>
      </c>
      <c r="K13" s="0" t="n">
        <v>100</v>
      </c>
      <c r="L13" s="0" t="n">
        <v>0</v>
      </c>
      <c r="M13" s="0" t="n">
        <v>0</v>
      </c>
      <c r="N13" s="0" t="n">
        <v>0</v>
      </c>
      <c r="O13" s="0" t="n">
        <v>100</v>
      </c>
    </row>
    <row r="14" customFormat="false" ht="12.8" hidden="false" customHeight="false" outlineLevel="0" collapsed="false">
      <c r="A14" s="0" t="s">
        <v>25</v>
      </c>
      <c r="B14" s="0" t="n">
        <v>49</v>
      </c>
      <c r="C14" s="0" t="n">
        <v>127</v>
      </c>
      <c r="D14" s="4" t="n">
        <v>1.09</v>
      </c>
      <c r="E14" s="4" t="n">
        <v>0.01</v>
      </c>
      <c r="F14" s="0" t="n">
        <f aca="false">D14/2</f>
        <v>0.545</v>
      </c>
      <c r="G14" s="0" t="n">
        <f aca="false">D14*2</f>
        <v>2.18</v>
      </c>
      <c r="H14" s="4" t="n">
        <v>0.03</v>
      </c>
      <c r="I14" s="4" t="n">
        <v>0.03</v>
      </c>
      <c r="J14" s="0" t="n">
        <v>0</v>
      </c>
      <c r="K14" s="0" t="n">
        <v>100</v>
      </c>
      <c r="L14" s="0" t="n">
        <v>0</v>
      </c>
      <c r="M14" s="0" t="n">
        <v>0</v>
      </c>
      <c r="N14" s="0" t="n">
        <v>0</v>
      </c>
      <c r="O14" s="0" t="n">
        <v>100</v>
      </c>
    </row>
    <row r="15" customFormat="false" ht="12.8" hidden="false" customHeight="false" outlineLevel="0" collapsed="false">
      <c r="A15" s="0" t="s">
        <v>28</v>
      </c>
      <c r="D15" s="1"/>
      <c r="E15" s="1"/>
    </row>
    <row r="16" customFormat="false" ht="12.8" hidden="false" customHeight="false" outlineLevel="0" collapsed="false">
      <c r="A16" s="0" t="s">
        <v>27</v>
      </c>
      <c r="B16" s="0" t="n">
        <v>50</v>
      </c>
      <c r="C16" s="0" t="n">
        <v>129</v>
      </c>
      <c r="D16" s="4" t="n">
        <v>133.8</v>
      </c>
      <c r="E16" s="4" t="n">
        <v>2.4</v>
      </c>
      <c r="F16" s="0" t="n">
        <f aca="false">D16/2</f>
        <v>66.9</v>
      </c>
      <c r="G16" s="0" t="n">
        <f aca="false">D16*2</f>
        <v>267.6</v>
      </c>
      <c r="H16" s="0" t="n">
        <v>0</v>
      </c>
      <c r="I16" s="0" t="n">
        <v>0</v>
      </c>
      <c r="J16" s="0" t="n">
        <v>0</v>
      </c>
      <c r="K16" s="0" t="n">
        <v>100</v>
      </c>
      <c r="L16" s="0" t="n">
        <v>0</v>
      </c>
      <c r="M16" s="0" t="n">
        <v>0</v>
      </c>
      <c r="N16" s="0" t="n">
        <v>0</v>
      </c>
      <c r="O16" s="0" t="n">
        <v>100</v>
      </c>
    </row>
    <row r="17" customFormat="false" ht="12.8" hidden="false" customHeight="false" outlineLevel="0" collapsed="false">
      <c r="A17" s="0" t="s">
        <v>27</v>
      </c>
      <c r="B17" s="0" t="n">
        <v>50</v>
      </c>
      <c r="C17" s="0" t="n">
        <v>128</v>
      </c>
      <c r="D17" s="4" t="n">
        <v>3544.2</v>
      </c>
      <c r="E17" s="4" t="n">
        <v>8.4</v>
      </c>
      <c r="F17" s="0" t="n">
        <f aca="false">D17/2</f>
        <v>1772.1</v>
      </c>
      <c r="G17" s="0" t="n">
        <f aca="false">D17*2</f>
        <v>7088.4</v>
      </c>
      <c r="H17" s="0" t="n">
        <v>0</v>
      </c>
      <c r="I17" s="0" t="n">
        <v>0</v>
      </c>
      <c r="J17" s="0" t="n">
        <v>0</v>
      </c>
      <c r="K17" s="0" t="n">
        <v>100</v>
      </c>
      <c r="L17" s="0" t="n">
        <v>0</v>
      </c>
      <c r="M17" s="0" t="n">
        <v>0</v>
      </c>
      <c r="N17" s="0" t="n">
        <v>0</v>
      </c>
      <c r="O17" s="0" t="n">
        <v>100</v>
      </c>
    </row>
    <row r="18" customFormat="false" ht="12.8" hidden="false" customHeight="false" outlineLevel="0" collapsed="false">
      <c r="A18" s="0" t="s">
        <v>27</v>
      </c>
      <c r="B18" s="0" t="n">
        <v>50</v>
      </c>
      <c r="C18" s="0" t="n">
        <v>127</v>
      </c>
      <c r="D18" s="0" t="n">
        <f aca="false">2.1*G3</f>
        <v>7560</v>
      </c>
      <c r="E18" s="0" t="n">
        <f aca="false">0.04*G3</f>
        <v>144</v>
      </c>
      <c r="F18" s="0" t="n">
        <f aca="false">D18/2</f>
        <v>3780</v>
      </c>
      <c r="G18" s="0" t="n">
        <f aca="false">D18*2</f>
        <v>15120</v>
      </c>
      <c r="H18" s="0" t="n">
        <v>0</v>
      </c>
      <c r="I18" s="0" t="n">
        <v>0</v>
      </c>
      <c r="J18" s="0" t="n">
        <v>0</v>
      </c>
      <c r="K18" s="0" t="n">
        <v>100</v>
      </c>
      <c r="L18" s="0" t="n">
        <v>0</v>
      </c>
      <c r="M18" s="0" t="n">
        <v>0</v>
      </c>
      <c r="N18" s="0" t="n">
        <v>0</v>
      </c>
      <c r="O18" s="0" t="n">
        <v>100</v>
      </c>
    </row>
    <row r="19" customFormat="false" ht="12.8" hidden="false" customHeight="false" outlineLevel="0" collapsed="false">
      <c r="A19" s="0" t="s">
        <v>27</v>
      </c>
      <c r="B19" s="0" t="n">
        <v>50</v>
      </c>
      <c r="C19" s="0" t="n">
        <v>126</v>
      </c>
      <c r="D19" s="0" t="n">
        <f aca="false">230000*C3</f>
        <v>7258087000000</v>
      </c>
      <c r="E19" s="0" t="n">
        <f aca="false">14000*C3</f>
        <v>441796600000</v>
      </c>
      <c r="F19" s="0" t="n">
        <f aca="false">D19/2</f>
        <v>3629043500000</v>
      </c>
      <c r="G19" s="0" t="n">
        <f aca="false">D19*2</f>
        <v>14516174000000</v>
      </c>
      <c r="H19" s="0" t="n">
        <v>0</v>
      </c>
      <c r="I19" s="0" t="n">
        <v>0</v>
      </c>
      <c r="J19" s="0" t="n">
        <v>0</v>
      </c>
      <c r="K19" s="0" t="n">
        <v>100</v>
      </c>
      <c r="L19" s="0" t="n">
        <v>0</v>
      </c>
      <c r="M19" s="0" t="n">
        <v>0</v>
      </c>
      <c r="N19" s="0" t="n">
        <v>0</v>
      </c>
      <c r="O19" s="0" t="n">
        <v>100</v>
      </c>
    </row>
    <row r="20" customFormat="false" ht="12.8" hidden="false" customHeight="false" outlineLevel="0" collapsed="false">
      <c r="A20" s="0" t="s">
        <v>30</v>
      </c>
    </row>
    <row r="21" customFormat="false" ht="12.8" hidden="false" customHeight="false" outlineLevel="0" collapsed="false">
      <c r="A21" s="0" t="s">
        <v>29</v>
      </c>
      <c r="B21" s="0" t="n">
        <v>51</v>
      </c>
      <c r="C21" s="0" t="n">
        <v>129</v>
      </c>
      <c r="D21" s="0" t="n">
        <f aca="false">4.366*G3</f>
        <v>15717.6</v>
      </c>
      <c r="E21" s="0" t="n">
        <f aca="false">0.026*G3</f>
        <v>93.6</v>
      </c>
      <c r="F21" s="0" t="n">
        <f aca="false">D21/2</f>
        <v>7858.8</v>
      </c>
      <c r="G21" s="0" t="n">
        <f aca="false">D21*2</f>
        <v>31435.2</v>
      </c>
      <c r="H21" s="0" t="n">
        <v>0</v>
      </c>
      <c r="I21" s="0" t="n">
        <v>0</v>
      </c>
      <c r="J21" s="0" t="n">
        <v>0</v>
      </c>
      <c r="K21" s="0" t="n">
        <v>100</v>
      </c>
      <c r="L21" s="0" t="n">
        <v>0</v>
      </c>
      <c r="M21" s="0" t="n">
        <v>0</v>
      </c>
      <c r="N21" s="0" t="n">
        <v>0</v>
      </c>
      <c r="O21" s="0" t="n">
        <v>100</v>
      </c>
    </row>
    <row r="22" customFormat="false" ht="12.8" hidden="false" customHeight="false" outlineLevel="0" collapsed="false">
      <c r="A22" s="0" t="s">
        <v>29</v>
      </c>
      <c r="B22" s="0" t="n">
        <v>51</v>
      </c>
      <c r="C22" s="0" t="n">
        <v>128</v>
      </c>
      <c r="D22" s="4" t="n">
        <f aca="false">9.05*G3</f>
        <v>32580</v>
      </c>
      <c r="E22" s="4" t="n">
        <f aca="false">0.04*G3</f>
        <v>144</v>
      </c>
      <c r="F22" s="0" t="n">
        <f aca="false">D22/2</f>
        <v>16290</v>
      </c>
      <c r="G22" s="0" t="n">
        <f aca="false">D22*2</f>
        <v>65160</v>
      </c>
      <c r="H22" s="0" t="n">
        <v>0</v>
      </c>
      <c r="I22" s="0" t="n">
        <v>0</v>
      </c>
      <c r="J22" s="0" t="n">
        <v>0</v>
      </c>
      <c r="K22" s="0" t="n">
        <v>100</v>
      </c>
      <c r="L22" s="0" t="n">
        <v>0</v>
      </c>
      <c r="M22" s="0" t="n">
        <v>0</v>
      </c>
      <c r="N22" s="0" t="n">
        <v>0</v>
      </c>
      <c r="O22" s="0" t="n">
        <v>100</v>
      </c>
    </row>
    <row r="23" customFormat="false" ht="12.8" hidden="false" customHeight="false" outlineLevel="0" collapsed="false">
      <c r="A23" s="0" t="s">
        <v>29</v>
      </c>
      <c r="B23" s="0" t="n">
        <v>51</v>
      </c>
      <c r="C23" s="0" t="n">
        <v>127</v>
      </c>
      <c r="D23" s="0" t="n">
        <f aca="false">3.85*E3</f>
        <v>332640</v>
      </c>
      <c r="E23" s="0" t="n">
        <f aca="false">0.05*E3</f>
        <v>4320</v>
      </c>
      <c r="F23" s="0" t="n">
        <f aca="false">D23/2</f>
        <v>166320</v>
      </c>
      <c r="G23" s="0" t="n">
        <f aca="false">D23*2</f>
        <v>665280</v>
      </c>
      <c r="H23" s="0" t="n">
        <v>0</v>
      </c>
      <c r="I23" s="0" t="n">
        <v>0</v>
      </c>
      <c r="J23" s="0" t="n">
        <v>0</v>
      </c>
      <c r="K23" s="0" t="n">
        <v>100</v>
      </c>
      <c r="L23" s="0" t="n">
        <v>0</v>
      </c>
      <c r="M23" s="0" t="n">
        <v>0</v>
      </c>
      <c r="N23" s="0" t="n">
        <v>0</v>
      </c>
      <c r="O23" s="0" t="n">
        <v>100</v>
      </c>
    </row>
    <row r="24" customFormat="false" ht="12.8" hidden="false" customHeight="false" outlineLevel="0" collapsed="false">
      <c r="A24" s="0" t="s">
        <v>29</v>
      </c>
      <c r="B24" s="0" t="n">
        <v>51</v>
      </c>
      <c r="C24" s="0" t="n">
        <v>126</v>
      </c>
      <c r="D24" s="0" t="n">
        <f aca="false">12.35*E3</f>
        <v>1067040</v>
      </c>
      <c r="E24" s="0" t="n">
        <f aca="false">0.06*E3</f>
        <v>5184</v>
      </c>
      <c r="F24" s="0" t="n">
        <f aca="false">D24/2</f>
        <v>533520</v>
      </c>
      <c r="G24" s="0" t="n">
        <f aca="false">D24*2</f>
        <v>2134080</v>
      </c>
      <c r="H24" s="0" t="n">
        <v>0</v>
      </c>
      <c r="I24" s="0" t="n">
        <v>0</v>
      </c>
      <c r="J24" s="0" t="n">
        <v>0</v>
      </c>
      <c r="K24" s="0" t="n">
        <v>100</v>
      </c>
      <c r="L24" s="0" t="n">
        <v>0</v>
      </c>
      <c r="M24" s="0" t="n">
        <v>0</v>
      </c>
      <c r="N24" s="0" t="n">
        <v>0</v>
      </c>
      <c r="O24" s="0" t="n">
        <v>100</v>
      </c>
    </row>
    <row r="25" customFormat="false" ht="12.8" hidden="false" customHeight="false" outlineLevel="0" collapsed="false">
      <c r="A25" s="0" t="s">
        <v>32</v>
      </c>
    </row>
    <row r="26" customFormat="false" ht="12.8" hidden="false" customHeight="false" outlineLevel="0" collapsed="false">
      <c r="A26" s="0" t="s">
        <v>31</v>
      </c>
      <c r="B26" s="0" t="n">
        <v>52</v>
      </c>
      <c r="C26" s="0" t="n">
        <v>129</v>
      </c>
      <c r="D26" s="0" t="n">
        <f aca="false">69.9*I3</f>
        <v>4194</v>
      </c>
      <c r="E26" s="0" t="n">
        <f aca="false">0.3*I3</f>
        <v>18</v>
      </c>
      <c r="F26" s="0" t="n">
        <f aca="false">D26/2</f>
        <v>2097</v>
      </c>
      <c r="G26" s="0" t="n">
        <f aca="false">D26*2</f>
        <v>8388</v>
      </c>
      <c r="H26" s="0" t="n">
        <v>0</v>
      </c>
      <c r="I26" s="0" t="n">
        <v>0</v>
      </c>
      <c r="J26" s="0" t="n">
        <v>0</v>
      </c>
      <c r="K26" s="0" t="n">
        <v>100</v>
      </c>
      <c r="L26" s="0" t="n">
        <v>0</v>
      </c>
      <c r="M26" s="0" t="n">
        <v>0</v>
      </c>
      <c r="N26" s="0" t="n">
        <v>0</v>
      </c>
      <c r="O26" s="0" t="n">
        <v>100</v>
      </c>
    </row>
    <row r="27" customFormat="false" ht="12.8" hidden="false" customHeight="false" outlineLevel="0" collapsed="false">
      <c r="A27" s="0" t="s">
        <v>31</v>
      </c>
      <c r="B27" s="0" t="n">
        <v>52</v>
      </c>
      <c r="C27" s="0" t="n">
        <v>127</v>
      </c>
      <c r="D27" s="0" t="n">
        <f aca="false">9.35*G3</f>
        <v>33660</v>
      </c>
      <c r="E27" s="0" t="n">
        <f aca="false">0.07*G3</f>
        <v>252</v>
      </c>
      <c r="F27" s="0" t="n">
        <f aca="false">D27/2</f>
        <v>16830</v>
      </c>
      <c r="G27" s="0" t="n">
        <f aca="false">D27*2</f>
        <v>67320</v>
      </c>
      <c r="H27" s="0" t="n">
        <v>0</v>
      </c>
      <c r="I27" s="0" t="n">
        <v>0</v>
      </c>
      <c r="J27" s="0" t="n">
        <v>0</v>
      </c>
      <c r="K27" s="0" t="n">
        <v>100</v>
      </c>
      <c r="L27" s="0" t="n">
        <v>0</v>
      </c>
      <c r="M27" s="0" t="n">
        <v>0</v>
      </c>
      <c r="N27" s="0" t="n">
        <v>0</v>
      </c>
      <c r="O27" s="0" t="n">
        <v>100</v>
      </c>
    </row>
    <row r="28" customFormat="false" ht="12.8" hidden="false" customHeight="false" outlineLevel="0" collapsed="false">
      <c r="A28" s="0" t="s">
        <v>38</v>
      </c>
    </row>
    <row r="29" customFormat="false" ht="12.8" hidden="false" customHeight="false" outlineLevel="0" collapsed="false">
      <c r="A29" s="0" t="s">
        <v>33</v>
      </c>
      <c r="B29" s="0" t="n">
        <v>53</v>
      </c>
      <c r="C29" s="0" t="n">
        <v>129</v>
      </c>
      <c r="D29" s="0" t="n">
        <f aca="false">15700000*C3</f>
        <v>495443330000000</v>
      </c>
      <c r="E29" s="0" t="n">
        <f aca="false">400000*C3</f>
        <v>12622760000000</v>
      </c>
      <c r="F29" s="0" t="n">
        <f aca="false">D29/2</f>
        <v>247721665000000</v>
      </c>
      <c r="G29" s="0" t="n">
        <f aca="false">D29*2</f>
        <v>990886660000000</v>
      </c>
      <c r="H29" s="0" t="n">
        <v>0</v>
      </c>
      <c r="I29" s="0" t="n">
        <v>0</v>
      </c>
      <c r="J29" s="0" t="n">
        <v>0</v>
      </c>
      <c r="K29" s="0" t="n">
        <v>100</v>
      </c>
      <c r="L29" s="0" t="n">
        <v>0</v>
      </c>
      <c r="M29" s="0" t="n">
        <v>0</v>
      </c>
      <c r="N29" s="0" t="n">
        <v>0</v>
      </c>
      <c r="O29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X16" activeCellId="0" sqref="X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2.8" hidden="false" customHeight="false" outlineLevel="0" collapsed="false">
      <c r="A3" s="2" t="s">
        <v>2</v>
      </c>
      <c r="B3" s="2" t="s">
        <v>3</v>
      </c>
      <c r="C3" s="2" t="n">
        <f aca="false">31556900</f>
        <v>31556900</v>
      </c>
      <c r="D3" s="2" t="s">
        <v>4</v>
      </c>
      <c r="E3" s="2" t="n">
        <f aca="false">24*3600</f>
        <v>86400</v>
      </c>
      <c r="F3" s="2" t="s">
        <v>5</v>
      </c>
      <c r="G3" s="2" t="n">
        <f aca="false">3600</f>
        <v>3600</v>
      </c>
      <c r="H3" s="2" t="s">
        <v>6</v>
      </c>
      <c r="I3" s="2" t="n">
        <v>60</v>
      </c>
      <c r="J3" s="2"/>
      <c r="K3" s="2"/>
      <c r="L3" s="2"/>
      <c r="M3" s="2"/>
      <c r="N3" s="2"/>
      <c r="O3" s="2"/>
    </row>
    <row r="4" customFormat="false" ht="12.8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</row>
    <row r="5" customFormat="false" ht="12.8" hidden="false" customHeight="false" outlineLevel="0" collapsed="false">
      <c r="A5" s="2" t="s">
        <v>22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12.8" hidden="false" customHeight="false" outlineLevel="0" collapsed="false">
      <c r="A6" s="2" t="s">
        <v>39</v>
      </c>
      <c r="B6" s="2" t="n">
        <v>41</v>
      </c>
      <c r="C6" s="2" t="n">
        <v>110</v>
      </c>
      <c r="D6" s="2" t="n">
        <v>-0.086</v>
      </c>
      <c r="E6" s="2" t="n">
        <v>0.006</v>
      </c>
      <c r="F6" s="2" t="n">
        <v>0.005</v>
      </c>
      <c r="G6" s="2" t="n">
        <v>0.2</v>
      </c>
      <c r="H6" s="2" t="n">
        <v>40</v>
      </c>
      <c r="I6" s="2" t="n">
        <v>8</v>
      </c>
      <c r="J6" s="2" t="n">
        <v>0</v>
      </c>
      <c r="K6" s="2" t="n">
        <v>100</v>
      </c>
      <c r="L6" s="2" t="n">
        <v>0</v>
      </c>
      <c r="M6" s="2" t="n">
        <v>0</v>
      </c>
      <c r="N6" s="2" t="n">
        <v>0</v>
      </c>
      <c r="O6" s="2" t="n">
        <v>100</v>
      </c>
    </row>
    <row r="7" customFormat="false" ht="12.8" hidden="false" customHeight="false" outlineLevel="0" collapsed="false">
      <c r="A7" s="2" t="s">
        <v>24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customFormat="false" ht="12.8" hidden="false" customHeight="false" outlineLevel="0" collapsed="false">
      <c r="A8" s="2" t="s">
        <v>40</v>
      </c>
      <c r="B8" s="2" t="n">
        <v>42</v>
      </c>
      <c r="C8" s="2" t="n">
        <v>110</v>
      </c>
      <c r="D8" s="2" t="n">
        <v>0.296</v>
      </c>
      <c r="E8" s="2" t="n">
        <v>0.017</v>
      </c>
      <c r="F8" s="2" t="n">
        <f aca="false">D8/2</f>
        <v>0.148</v>
      </c>
      <c r="G8" s="2" t="n">
        <f aca="false">D8*2</f>
        <v>0.592</v>
      </c>
      <c r="H8" s="2" t="n">
        <v>2</v>
      </c>
      <c r="I8" s="2" t="n">
        <v>0.7</v>
      </c>
      <c r="J8" s="2" t="n">
        <v>0</v>
      </c>
      <c r="K8" s="2" t="n">
        <v>100</v>
      </c>
      <c r="L8" s="2" t="n">
        <v>0</v>
      </c>
      <c r="M8" s="2" t="n">
        <v>0</v>
      </c>
      <c r="N8" s="2" t="n">
        <v>0</v>
      </c>
      <c r="O8" s="2" t="n">
        <v>100</v>
      </c>
    </row>
    <row r="9" customFormat="false" ht="12.8" hidden="false" customHeight="false" outlineLevel="0" collapsed="false">
      <c r="A9" s="2" t="s">
        <v>40</v>
      </c>
      <c r="B9" s="2" t="n">
        <v>42</v>
      </c>
      <c r="C9" s="2" t="n">
        <v>109</v>
      </c>
      <c r="D9" s="2" t="n">
        <v>0.61</v>
      </c>
      <c r="E9" s="2" t="n">
        <v>0.04</v>
      </c>
      <c r="F9" s="2" t="n">
        <f aca="false">D9/2</f>
        <v>0.305</v>
      </c>
      <c r="G9" s="2" t="n">
        <f aca="false">D9*2</f>
        <v>1.22</v>
      </c>
      <c r="H9" s="2" t="n">
        <v>1.3</v>
      </c>
      <c r="I9" s="2" t="n">
        <v>0.6</v>
      </c>
      <c r="J9" s="2" t="n">
        <v>0</v>
      </c>
      <c r="K9" s="2" t="n">
        <v>100</v>
      </c>
      <c r="L9" s="2" t="n">
        <v>0</v>
      </c>
      <c r="M9" s="2" t="n">
        <v>0</v>
      </c>
      <c r="N9" s="2" t="n">
        <v>0</v>
      </c>
      <c r="O9" s="2" t="n">
        <v>100</v>
      </c>
    </row>
    <row r="10" customFormat="false" ht="12.8" hidden="false" customHeight="false" outlineLevel="0" collapsed="false">
      <c r="A10" s="2" t="s">
        <v>40</v>
      </c>
      <c r="B10" s="2" t="n">
        <v>42</v>
      </c>
      <c r="C10" s="2" t="n">
        <v>108</v>
      </c>
      <c r="D10" s="2" t="n">
        <v>1.09</v>
      </c>
      <c r="E10" s="2" t="n">
        <v>0.02</v>
      </c>
      <c r="F10" s="2" t="n">
        <f aca="false">D10/2</f>
        <v>0.545</v>
      </c>
      <c r="G10" s="2" t="n">
        <f aca="false">D10*2</f>
        <v>2.18</v>
      </c>
      <c r="H10" s="2" t="n">
        <v>0</v>
      </c>
      <c r="I10" s="2" t="n">
        <v>0</v>
      </c>
      <c r="J10" s="2" t="n">
        <v>0</v>
      </c>
      <c r="K10" s="2" t="n">
        <v>100</v>
      </c>
      <c r="L10" s="2" t="n">
        <v>0</v>
      </c>
      <c r="M10" s="2" t="n">
        <v>0</v>
      </c>
      <c r="N10" s="2" t="n">
        <v>0</v>
      </c>
      <c r="O10" s="2" t="n">
        <v>100</v>
      </c>
    </row>
    <row r="11" customFormat="false" ht="12.8" hidden="false" customHeight="false" outlineLevel="0" collapsed="false">
      <c r="A11" s="2" t="s">
        <v>26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customFormat="false" ht="12.8" hidden="false" customHeight="false" outlineLevel="0" collapsed="false">
      <c r="A12" s="2" t="s">
        <v>41</v>
      </c>
      <c r="B12" s="2" t="n">
        <v>43</v>
      </c>
      <c r="C12" s="2" t="n">
        <v>110</v>
      </c>
      <c r="D12" s="2" t="n">
        <v>0.9</v>
      </c>
      <c r="E12" s="2" t="n">
        <v>0.013</v>
      </c>
      <c r="F12" s="2" t="n">
        <f aca="false">D12/2</f>
        <v>0.45</v>
      </c>
      <c r="G12" s="2" t="n">
        <f aca="false">D12*2</f>
        <v>1.8</v>
      </c>
      <c r="H12" s="2" t="n">
        <v>0.04</v>
      </c>
      <c r="I12" s="2" t="n">
        <v>0.02</v>
      </c>
      <c r="J12" s="2" t="n">
        <v>0</v>
      </c>
      <c r="K12" s="2" t="n">
        <v>100</v>
      </c>
      <c r="L12" s="2" t="n">
        <v>0</v>
      </c>
      <c r="M12" s="2" t="n">
        <v>0</v>
      </c>
      <c r="N12" s="2" t="n">
        <v>0</v>
      </c>
      <c r="O12" s="2" t="n">
        <v>100</v>
      </c>
    </row>
    <row r="13" customFormat="false" ht="12.8" hidden="false" customHeight="false" outlineLevel="0" collapsed="false">
      <c r="A13" s="2" t="s">
        <v>41</v>
      </c>
      <c r="B13" s="2" t="n">
        <v>43</v>
      </c>
      <c r="C13" s="2" t="n">
        <v>109</v>
      </c>
      <c r="D13" s="2" t="n">
        <v>0.84</v>
      </c>
      <c r="E13" s="2" t="n">
        <v>0.06</v>
      </c>
      <c r="F13" s="2" t="n">
        <f aca="false">D13/2</f>
        <v>0.42</v>
      </c>
      <c r="G13" s="2" t="n">
        <f aca="false">D13*2</f>
        <v>1.68</v>
      </c>
      <c r="H13" s="2" t="n">
        <v>0.046</v>
      </c>
      <c r="I13" s="2" t="n">
        <v>0.046</v>
      </c>
      <c r="J13" s="2" t="n">
        <v>0</v>
      </c>
      <c r="K13" s="2" t="n">
        <v>100</v>
      </c>
      <c r="L13" s="2" t="n">
        <v>0</v>
      </c>
      <c r="M13" s="2" t="n">
        <v>0</v>
      </c>
      <c r="N13" s="2" t="n">
        <v>0</v>
      </c>
      <c r="O13" s="2" t="n">
        <v>100</v>
      </c>
    </row>
    <row r="14" customFormat="false" ht="12.8" hidden="false" customHeight="false" outlineLevel="0" collapsed="false">
      <c r="A14" s="2" t="s">
        <v>41</v>
      </c>
      <c r="B14" s="2" t="n">
        <v>43</v>
      </c>
      <c r="C14" s="2" t="n">
        <v>108</v>
      </c>
      <c r="D14" s="2" t="n">
        <v>5.17</v>
      </c>
      <c r="E14" s="2" t="n">
        <v>0.07</v>
      </c>
      <c r="F14" s="2" t="n">
        <f aca="false">D14/2</f>
        <v>2.585</v>
      </c>
      <c r="G14" s="2" t="n">
        <f aca="false">D14*2</f>
        <v>10.34</v>
      </c>
      <c r="H14" s="2" t="n">
        <v>0</v>
      </c>
      <c r="I14" s="2" t="n">
        <v>0</v>
      </c>
      <c r="J14" s="2" t="n">
        <v>0</v>
      </c>
      <c r="K14" s="2" t="n">
        <v>100</v>
      </c>
      <c r="L14" s="2" t="n">
        <v>0</v>
      </c>
      <c r="M14" s="2" t="n">
        <v>0</v>
      </c>
      <c r="N14" s="2" t="n">
        <v>0</v>
      </c>
      <c r="O14" s="2" t="n">
        <v>100</v>
      </c>
    </row>
    <row r="15" customFormat="false" ht="12.8" hidden="false" customHeight="false" outlineLevel="0" collapsed="false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customFormat="false" ht="12.8" hidden="false" customHeight="false" outlineLevel="0" collapsed="false">
      <c r="A16" s="2" t="s">
        <v>42</v>
      </c>
      <c r="B16" s="2" t="n">
        <v>44</v>
      </c>
      <c r="C16" s="2" t="n">
        <v>110</v>
      </c>
      <c r="D16" s="2" t="n">
        <v>12.04</v>
      </c>
      <c r="E16" s="2" t="n">
        <v>0.17</v>
      </c>
      <c r="F16" s="2" t="n">
        <f aca="false">D16/2</f>
        <v>6.02</v>
      </c>
      <c r="G16" s="2" t="n">
        <f aca="false">D16*2</f>
        <v>24.08</v>
      </c>
      <c r="H16" s="2" t="n">
        <v>0</v>
      </c>
      <c r="I16" s="2" t="n">
        <v>0</v>
      </c>
      <c r="J16" s="2" t="n">
        <v>0</v>
      </c>
      <c r="K16" s="2" t="n">
        <v>100</v>
      </c>
      <c r="L16" s="2" t="n">
        <v>0</v>
      </c>
      <c r="M16" s="2" t="n">
        <v>0</v>
      </c>
      <c r="N16" s="2" t="n">
        <v>0</v>
      </c>
      <c r="O16" s="2" t="n">
        <v>100</v>
      </c>
    </row>
    <row r="17" customFormat="false" ht="12.8" hidden="false" customHeight="false" outlineLevel="0" collapsed="false">
      <c r="A17" s="2" t="s">
        <v>42</v>
      </c>
      <c r="B17" s="2" t="n">
        <v>44</v>
      </c>
      <c r="C17" s="2" t="n">
        <v>109</v>
      </c>
      <c r="D17" s="2" t="n">
        <v>34.4</v>
      </c>
      <c r="E17" s="2" t="n">
        <v>0.2</v>
      </c>
      <c r="F17" s="2" t="n">
        <f aca="false">D17/2</f>
        <v>17.2</v>
      </c>
      <c r="G17" s="2" t="n">
        <f aca="false">D17*2</f>
        <v>68.8</v>
      </c>
      <c r="H17" s="2" t="n">
        <v>0</v>
      </c>
      <c r="I17" s="2" t="n">
        <v>0</v>
      </c>
      <c r="J17" s="2" t="n">
        <v>0</v>
      </c>
      <c r="K17" s="2" t="n">
        <v>100</v>
      </c>
      <c r="L17" s="2" t="n">
        <v>0</v>
      </c>
      <c r="M17" s="2" t="n">
        <v>0</v>
      </c>
      <c r="N17" s="2" t="n">
        <v>0</v>
      </c>
      <c r="O17" s="2" t="n">
        <v>100</v>
      </c>
    </row>
    <row r="18" customFormat="false" ht="12.8" hidden="false" customHeight="false" outlineLevel="0" collapsed="false">
      <c r="A18" s="2" t="s">
        <v>42</v>
      </c>
      <c r="B18" s="2" t="n">
        <v>44</v>
      </c>
      <c r="C18" s="2" t="n">
        <v>108</v>
      </c>
      <c r="D18" s="2" t="n">
        <f aca="false">4.55*I3</f>
        <v>273</v>
      </c>
      <c r="E18" s="2" t="n">
        <f aca="false">0.05*I3</f>
        <v>3</v>
      </c>
      <c r="F18" s="2" t="n">
        <f aca="false">D18/2</f>
        <v>136.5</v>
      </c>
      <c r="G18" s="2" t="n">
        <f aca="false">D18*2</f>
        <v>546</v>
      </c>
      <c r="H18" s="2" t="n">
        <v>0</v>
      </c>
      <c r="I18" s="2" t="n">
        <v>0</v>
      </c>
      <c r="J18" s="2" t="n">
        <v>0</v>
      </c>
      <c r="K18" s="2" t="n">
        <v>100</v>
      </c>
      <c r="L18" s="2" t="n">
        <v>0</v>
      </c>
      <c r="M18" s="2" t="n">
        <v>0</v>
      </c>
      <c r="N18" s="2" t="n">
        <v>0</v>
      </c>
      <c r="O18" s="2" t="n">
        <v>100</v>
      </c>
    </row>
    <row r="19" customFormat="false" ht="12.8" hidden="false" customHeight="false" outlineLevel="0" collapsed="false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customFormat="false" ht="12.8" hidden="false" customHeight="false" outlineLevel="0" collapsed="false">
      <c r="A20" s="2" t="s">
        <v>43</v>
      </c>
      <c r="B20" s="2" t="n">
        <v>45</v>
      </c>
      <c r="C20" s="2" t="n">
        <v>110</v>
      </c>
      <c r="D20" s="2" t="n">
        <v>3.35</v>
      </c>
      <c r="E20" s="2" t="n">
        <v>0.12</v>
      </c>
      <c r="F20" s="2" t="n">
        <f aca="false">D20/2</f>
        <v>1.675</v>
      </c>
      <c r="G20" s="2" t="n">
        <f aca="false">D20*2</f>
        <v>6.7</v>
      </c>
      <c r="H20" s="2" t="n">
        <v>0</v>
      </c>
      <c r="I20" s="2" t="n">
        <v>0</v>
      </c>
      <c r="J20" s="2" t="n">
        <v>0</v>
      </c>
      <c r="K20" s="2" t="n">
        <v>100</v>
      </c>
      <c r="L20" s="2" t="n">
        <v>0</v>
      </c>
      <c r="M20" s="2" t="n">
        <v>0</v>
      </c>
      <c r="N20" s="2" t="n">
        <v>0</v>
      </c>
      <c r="O20" s="2" t="n">
        <v>100</v>
      </c>
    </row>
    <row r="21" customFormat="false" ht="12.8" hidden="false" customHeight="false" outlineLevel="0" collapsed="false">
      <c r="A21" s="2" t="s">
        <v>43</v>
      </c>
      <c r="B21" s="2" t="n">
        <v>45</v>
      </c>
      <c r="C21" s="2" t="n">
        <v>109</v>
      </c>
      <c r="D21" s="2" t="n">
        <v>80.8</v>
      </c>
      <c r="E21" s="2" t="n">
        <v>0.7</v>
      </c>
      <c r="F21" s="2" t="n">
        <f aca="false">D21/2</f>
        <v>40.4</v>
      </c>
      <c r="G21" s="2" t="n">
        <f aca="false">D21*2</f>
        <v>161.6</v>
      </c>
      <c r="H21" s="2" t="n">
        <v>0</v>
      </c>
      <c r="I21" s="2" t="n">
        <v>0</v>
      </c>
      <c r="J21" s="2" t="n">
        <v>0</v>
      </c>
      <c r="K21" s="2" t="n">
        <v>100</v>
      </c>
      <c r="L21" s="2" t="n">
        <v>0</v>
      </c>
      <c r="M21" s="2" t="n">
        <v>0</v>
      </c>
      <c r="N21" s="2" t="n">
        <v>0</v>
      </c>
      <c r="O21" s="2" t="n">
        <v>100</v>
      </c>
    </row>
    <row r="22" customFormat="false" ht="12.8" hidden="false" customHeight="false" outlineLevel="0" collapsed="false">
      <c r="A22" s="2" t="s">
        <v>43</v>
      </c>
      <c r="B22" s="2" t="n">
        <v>45</v>
      </c>
      <c r="C22" s="2" t="n">
        <v>108</v>
      </c>
      <c r="D22" s="2" t="n">
        <v>16.8</v>
      </c>
      <c r="E22" s="2" t="n">
        <v>0.5</v>
      </c>
      <c r="F22" s="2" t="n">
        <f aca="false">D22/2</f>
        <v>8.4</v>
      </c>
      <c r="G22" s="2" t="n">
        <f aca="false">D22*2</f>
        <v>33.6</v>
      </c>
      <c r="H22" s="2" t="n">
        <v>0</v>
      </c>
      <c r="I22" s="2" t="n">
        <v>0</v>
      </c>
      <c r="J22" s="2" t="n">
        <v>0</v>
      </c>
      <c r="K22" s="2" t="n">
        <v>100</v>
      </c>
      <c r="L22" s="2" t="n">
        <v>0</v>
      </c>
      <c r="M22" s="2" t="n">
        <v>0</v>
      </c>
      <c r="N22" s="2" t="n">
        <v>0</v>
      </c>
      <c r="O22" s="2" t="n">
        <v>100</v>
      </c>
    </row>
    <row r="23" customFormat="false" ht="12.8" hidden="false" customHeight="false" outlineLevel="0" collapsed="false">
      <c r="A23" s="2" t="s">
        <v>32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customFormat="false" ht="12.8" hidden="false" customHeight="false" outlineLevel="0" collapsed="false">
      <c r="A24" s="2" t="s">
        <v>44</v>
      </c>
      <c r="B24" s="2" t="n">
        <v>46</v>
      </c>
      <c r="C24" s="2" t="n">
        <v>109</v>
      </c>
      <c r="D24" s="2" t="n">
        <f aca="false">13.59*G3</f>
        <v>48924</v>
      </c>
      <c r="E24" s="2" t="n">
        <f aca="false">0.12*G3</f>
        <v>432</v>
      </c>
      <c r="F24" s="2" t="n">
        <f aca="false">D24/2</f>
        <v>24462</v>
      </c>
      <c r="G24" s="2" t="n">
        <f aca="false">D24*2</f>
        <v>97848</v>
      </c>
      <c r="H24" s="2" t="n">
        <v>0</v>
      </c>
      <c r="I24" s="2" t="n">
        <v>0</v>
      </c>
      <c r="J24" s="2" t="n">
        <v>0</v>
      </c>
      <c r="K24" s="2" t="n">
        <v>100</v>
      </c>
      <c r="L24" s="2" t="n">
        <v>0</v>
      </c>
      <c r="M24" s="2" t="n">
        <v>0</v>
      </c>
      <c r="N24" s="2" t="n">
        <v>0</v>
      </c>
      <c r="O24" s="2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5" activeCellId="0" sqref="H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2.8" hidden="false" customHeight="false" outlineLevel="0" collapsed="false">
      <c r="A3" s="2" t="s">
        <v>2</v>
      </c>
      <c r="B3" s="2" t="s">
        <v>3</v>
      </c>
      <c r="C3" s="2" t="n">
        <f aca="false">31556900</f>
        <v>31556900</v>
      </c>
      <c r="D3" s="2" t="s">
        <v>4</v>
      </c>
      <c r="E3" s="2" t="n">
        <f aca="false">24*3600</f>
        <v>86400</v>
      </c>
      <c r="F3" s="2" t="s">
        <v>5</v>
      </c>
      <c r="G3" s="2" t="n">
        <f aca="false">3600</f>
        <v>3600</v>
      </c>
      <c r="H3" s="2" t="s">
        <v>6</v>
      </c>
      <c r="I3" s="2" t="n">
        <v>60</v>
      </c>
      <c r="J3" s="2"/>
      <c r="K3" s="2"/>
      <c r="L3" s="2"/>
      <c r="M3" s="2"/>
      <c r="N3" s="2"/>
      <c r="O3" s="2"/>
    </row>
    <row r="4" customFormat="false" ht="12.8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</row>
    <row r="5" customFormat="false" ht="12.8" hidden="false" customHeight="false" outlineLevel="0" collapsed="false">
      <c r="A5" s="2" t="s">
        <v>22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12.8" hidden="false" customHeight="false" outlineLevel="0" collapsed="false">
      <c r="A6" s="2" t="s">
        <v>40</v>
      </c>
      <c r="B6" s="2" t="n">
        <v>42</v>
      </c>
      <c r="C6" s="2" t="n">
        <v>113</v>
      </c>
      <c r="D6" s="2" t="n">
        <v>-0.08</v>
      </c>
      <c r="E6" s="2" t="n">
        <v>0.002</v>
      </c>
      <c r="F6" s="2" t="n">
        <v>0.005</v>
      </c>
      <c r="G6" s="2" t="n">
        <v>0.2</v>
      </c>
      <c r="H6" s="2" t="n">
        <v>-50</v>
      </c>
      <c r="I6" s="2" t="n">
        <v>0</v>
      </c>
      <c r="J6" s="2" t="n">
        <v>0</v>
      </c>
      <c r="K6" s="2" t="n">
        <v>100</v>
      </c>
      <c r="L6" s="2" t="n">
        <v>0</v>
      </c>
      <c r="M6" s="2" t="n">
        <v>0</v>
      </c>
      <c r="N6" s="2" t="n">
        <v>0</v>
      </c>
      <c r="O6" s="2" t="n">
        <v>100</v>
      </c>
    </row>
    <row r="7" customFormat="false" ht="12.8" hidden="false" customHeight="false" outlineLevel="0" collapsed="false">
      <c r="A7" s="2" t="s">
        <v>24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customFormat="false" ht="12.8" hidden="false" customHeight="false" outlineLevel="0" collapsed="false">
      <c r="A8" s="2" t="s">
        <v>41</v>
      </c>
      <c r="B8" s="2" t="n">
        <v>43</v>
      </c>
      <c r="C8" s="2" t="n">
        <v>113</v>
      </c>
      <c r="D8" s="2" t="n">
        <v>0.152</v>
      </c>
      <c r="E8" s="2" t="n">
        <v>0.008</v>
      </c>
      <c r="F8" s="2" t="n">
        <f aca="false">D8/2</f>
        <v>0.076</v>
      </c>
      <c r="G8" s="2" t="n">
        <f aca="false">D8*2</f>
        <v>0.304</v>
      </c>
      <c r="H8" s="2" t="n">
        <v>2.1</v>
      </c>
      <c r="I8" s="2" t="n">
        <v>0.3</v>
      </c>
      <c r="J8" s="2" t="n">
        <v>0</v>
      </c>
      <c r="K8" s="2" t="n">
        <v>100</v>
      </c>
      <c r="L8" s="2" t="n">
        <v>0</v>
      </c>
      <c r="M8" s="2" t="n">
        <v>0</v>
      </c>
      <c r="N8" s="2" t="n">
        <v>0</v>
      </c>
      <c r="O8" s="2" t="n">
        <v>100</v>
      </c>
    </row>
    <row r="9" customFormat="false" ht="12.8" hidden="false" customHeight="false" outlineLevel="0" collapsed="false">
      <c r="A9" s="2" t="s">
        <v>41</v>
      </c>
      <c r="B9" s="2" t="n">
        <v>43</v>
      </c>
      <c r="C9" s="2" t="n">
        <v>112</v>
      </c>
      <c r="D9" s="2" t="n">
        <v>0.271</v>
      </c>
      <c r="E9" s="2" t="n">
        <v>0.015</v>
      </c>
      <c r="F9" s="2" t="n">
        <f aca="false">D9/2</f>
        <v>0.1355</v>
      </c>
      <c r="G9" s="2" t="n">
        <f aca="false">D9*2</f>
        <v>0.542</v>
      </c>
      <c r="H9" s="2" t="n">
        <v>1.5</v>
      </c>
      <c r="I9" s="2" t="n">
        <v>0.2</v>
      </c>
      <c r="J9" s="2" t="n">
        <v>0</v>
      </c>
      <c r="K9" s="2" t="n">
        <v>100</v>
      </c>
      <c r="L9" s="2" t="n">
        <v>0</v>
      </c>
      <c r="M9" s="2" t="n">
        <v>0</v>
      </c>
      <c r="N9" s="2" t="n">
        <v>0</v>
      </c>
      <c r="O9" s="2" t="n">
        <v>100</v>
      </c>
    </row>
    <row r="10" customFormat="false" ht="12.8" hidden="false" customHeight="false" outlineLevel="0" collapsed="false">
      <c r="A10" s="2" t="s">
        <v>26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2.8" hidden="false" customHeight="false" outlineLevel="0" collapsed="false">
      <c r="A11" s="2" t="s">
        <v>42</v>
      </c>
      <c r="B11" s="2" t="n">
        <v>44</v>
      </c>
      <c r="C11" s="2" t="n">
        <v>113</v>
      </c>
      <c r="D11" s="2" t="n">
        <v>0.8</v>
      </c>
      <c r="E11" s="2" t="n">
        <v>0.05</v>
      </c>
      <c r="F11" s="2" t="n">
        <f aca="false">D11/2</f>
        <v>0.4</v>
      </c>
      <c r="G11" s="2" t="n">
        <f aca="false">D11*2</f>
        <v>1.6</v>
      </c>
      <c r="H11" s="2" t="n">
        <v>0</v>
      </c>
      <c r="I11" s="2" t="n">
        <v>0</v>
      </c>
      <c r="J11" s="2" t="n">
        <v>0</v>
      </c>
      <c r="K11" s="2" t="n">
        <v>100</v>
      </c>
      <c r="L11" s="2" t="n">
        <v>0</v>
      </c>
      <c r="M11" s="2" t="n">
        <v>0</v>
      </c>
      <c r="N11" s="2" t="n">
        <v>0</v>
      </c>
      <c r="O11" s="2" t="n">
        <v>100</v>
      </c>
    </row>
    <row r="12" customFormat="false" ht="12.8" hidden="false" customHeight="false" outlineLevel="0" collapsed="false">
      <c r="A12" s="2" t="s">
        <v>42</v>
      </c>
      <c r="B12" s="2" t="n">
        <v>44</v>
      </c>
      <c r="C12" s="2" t="n">
        <v>112</v>
      </c>
      <c r="D12" s="2" t="n">
        <v>1.75</v>
      </c>
      <c r="E12" s="2" t="n">
        <v>0.07</v>
      </c>
      <c r="F12" s="2" t="n">
        <f aca="false">D12/2</f>
        <v>0.875</v>
      </c>
      <c r="G12" s="2" t="n">
        <f aca="false">D12*2</f>
        <v>3.5</v>
      </c>
      <c r="H12" s="2" t="n">
        <v>0</v>
      </c>
      <c r="I12" s="2" t="n">
        <v>0</v>
      </c>
      <c r="J12" s="2" t="n">
        <v>0</v>
      </c>
      <c r="K12" s="2" t="n">
        <v>100</v>
      </c>
      <c r="L12" s="2" t="n">
        <v>0</v>
      </c>
      <c r="M12" s="2" t="n">
        <v>0</v>
      </c>
      <c r="N12" s="2" t="n">
        <v>0</v>
      </c>
      <c r="O12" s="2" t="n">
        <v>100</v>
      </c>
    </row>
    <row r="13" customFormat="false" ht="12.8" hidden="false" customHeight="false" outlineLevel="0" collapsed="false">
      <c r="A13" s="2" t="s">
        <v>42</v>
      </c>
      <c r="B13" s="2" t="n">
        <v>44</v>
      </c>
      <c r="C13" s="2" t="n">
        <v>111</v>
      </c>
      <c r="D13" s="2" t="n">
        <v>2.12</v>
      </c>
      <c r="E13" s="2" t="n">
        <v>0.07</v>
      </c>
      <c r="F13" s="2" t="n">
        <f aca="false">D13/2</f>
        <v>1.06</v>
      </c>
      <c r="G13" s="2" t="n">
        <f aca="false">D13*2</f>
        <v>4.24</v>
      </c>
      <c r="H13" s="2" t="n">
        <v>0</v>
      </c>
      <c r="I13" s="2" t="n">
        <v>0</v>
      </c>
      <c r="J13" s="2" t="n">
        <v>0</v>
      </c>
      <c r="K13" s="2" t="n">
        <v>100</v>
      </c>
      <c r="L13" s="2" t="n">
        <v>0</v>
      </c>
      <c r="M13" s="2" t="n">
        <v>0</v>
      </c>
      <c r="N13" s="2" t="n">
        <v>0</v>
      </c>
      <c r="O13" s="2" t="n">
        <v>100</v>
      </c>
    </row>
    <row r="14" customFormat="false" ht="12.8" hidden="false" customHeight="false" outlineLevel="0" collapsed="false">
      <c r="A14" s="2" t="s">
        <v>28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2.8" hidden="false" customHeight="false" outlineLevel="0" collapsed="false">
      <c r="A15" s="2" t="s">
        <v>43</v>
      </c>
      <c r="B15" s="2" t="n">
        <v>45</v>
      </c>
      <c r="C15" s="2" t="n">
        <v>113</v>
      </c>
      <c r="D15" s="2" t="n">
        <v>2.8</v>
      </c>
      <c r="E15" s="2" t="n">
        <v>0.12</v>
      </c>
      <c r="F15" s="2" t="n">
        <f aca="false">D15/2</f>
        <v>1.4</v>
      </c>
      <c r="G15" s="2" t="n">
        <f aca="false">D15*2</f>
        <v>5.6</v>
      </c>
      <c r="H15" s="2" t="n">
        <v>0</v>
      </c>
      <c r="I15" s="2" t="n">
        <v>0</v>
      </c>
      <c r="J15" s="2" t="n">
        <v>0</v>
      </c>
      <c r="K15" s="2" t="n">
        <v>100</v>
      </c>
      <c r="L15" s="2" t="n">
        <v>0</v>
      </c>
      <c r="M15" s="2" t="n">
        <v>0</v>
      </c>
      <c r="N15" s="2" t="n">
        <v>0</v>
      </c>
      <c r="O15" s="2" t="n">
        <v>100</v>
      </c>
    </row>
    <row r="16" customFormat="false" ht="12.8" hidden="false" customHeight="false" outlineLevel="0" collapsed="false">
      <c r="A16" s="2" t="s">
        <v>43</v>
      </c>
      <c r="B16" s="2" t="n">
        <v>45</v>
      </c>
      <c r="C16" s="2" t="n">
        <v>112</v>
      </c>
      <c r="D16" s="2" t="n">
        <v>3.6</v>
      </c>
      <c r="E16" s="2" t="n">
        <v>0.3</v>
      </c>
      <c r="F16" s="2" t="n">
        <f aca="false">D16/2</f>
        <v>1.8</v>
      </c>
      <c r="G16" s="2" t="n">
        <f aca="false">D16*2</f>
        <v>7.2</v>
      </c>
      <c r="H16" s="2" t="n">
        <v>0</v>
      </c>
      <c r="I16" s="2" t="n">
        <v>0</v>
      </c>
      <c r="J16" s="2" t="n">
        <v>0</v>
      </c>
      <c r="K16" s="2" t="n">
        <v>100</v>
      </c>
      <c r="L16" s="2" t="n">
        <v>0</v>
      </c>
      <c r="M16" s="2" t="n">
        <v>0</v>
      </c>
      <c r="N16" s="2" t="n">
        <v>0</v>
      </c>
      <c r="O16" s="2" t="n">
        <v>100</v>
      </c>
    </row>
    <row r="17" customFormat="false" ht="12.8" hidden="false" customHeight="false" outlineLevel="0" collapsed="false">
      <c r="A17" s="2" t="s">
        <v>43</v>
      </c>
      <c r="B17" s="2" t="n">
        <v>45</v>
      </c>
      <c r="C17" s="2" t="n">
        <v>111</v>
      </c>
      <c r="D17" s="2" t="n">
        <v>11</v>
      </c>
      <c r="E17" s="2" t="n">
        <v>1</v>
      </c>
      <c r="F17" s="2" t="n">
        <f aca="false">D17/2</f>
        <v>5.5</v>
      </c>
      <c r="G17" s="2" t="n">
        <f aca="false">D17*2</f>
        <v>22</v>
      </c>
      <c r="H17" s="2" t="n">
        <v>0</v>
      </c>
      <c r="I17" s="2" t="n">
        <v>0</v>
      </c>
      <c r="J17" s="2" t="n">
        <v>0</v>
      </c>
      <c r="K17" s="2" t="n">
        <v>100</v>
      </c>
      <c r="L17" s="2" t="n">
        <v>0</v>
      </c>
      <c r="M17" s="2" t="n">
        <v>0</v>
      </c>
      <c r="N17" s="2" t="n">
        <v>0</v>
      </c>
      <c r="O17" s="2" t="n">
        <v>100</v>
      </c>
    </row>
    <row r="18" customFormat="false" ht="12.8" hidden="false" customHeight="false" outlineLevel="0" collapsed="false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customFormat="false" ht="12.8" hidden="false" customHeight="false" outlineLevel="0" collapsed="false">
      <c r="A19" s="2" t="s">
        <v>44</v>
      </c>
      <c r="B19" s="2" t="n">
        <v>46</v>
      </c>
      <c r="C19" s="2" t="n">
        <v>113</v>
      </c>
      <c r="D19" s="2" t="n">
        <v>93</v>
      </c>
      <c r="E19" s="2" t="n">
        <v>5</v>
      </c>
      <c r="F19" s="2" t="n">
        <f aca="false">D19/2</f>
        <v>46.5</v>
      </c>
      <c r="G19" s="2" t="n">
        <f aca="false">D19*2</f>
        <v>186</v>
      </c>
      <c r="H19" s="2" t="n">
        <v>0</v>
      </c>
      <c r="I19" s="2" t="n">
        <v>0</v>
      </c>
      <c r="J19" s="2" t="n">
        <v>0</v>
      </c>
      <c r="K19" s="2" t="n">
        <v>100</v>
      </c>
      <c r="L19" s="2" t="n">
        <v>0</v>
      </c>
      <c r="M19" s="2" t="n">
        <v>0</v>
      </c>
      <c r="N19" s="2" t="n">
        <v>0</v>
      </c>
      <c r="O19" s="2" t="n">
        <v>100</v>
      </c>
    </row>
    <row r="20" customFormat="false" ht="12.8" hidden="false" customHeight="false" outlineLevel="0" collapsed="false">
      <c r="A20" s="2" t="s">
        <v>44</v>
      </c>
      <c r="B20" s="2" t="n">
        <v>46</v>
      </c>
      <c r="C20" s="2" t="n">
        <v>112</v>
      </c>
      <c r="D20" s="2" t="n">
        <f aca="false">21.04*G3</f>
        <v>75744</v>
      </c>
      <c r="E20" s="2" t="n">
        <f aca="false">0.17*G3</f>
        <v>612</v>
      </c>
      <c r="F20" s="2" t="n">
        <f aca="false">D20/2</f>
        <v>37872</v>
      </c>
      <c r="G20" s="2" t="n">
        <f aca="false">D20*2</f>
        <v>151488</v>
      </c>
      <c r="H20" s="2" t="n">
        <v>0</v>
      </c>
      <c r="I20" s="2" t="n">
        <v>0</v>
      </c>
      <c r="J20" s="2" t="n">
        <v>0</v>
      </c>
      <c r="K20" s="2" t="n">
        <v>100</v>
      </c>
      <c r="L20" s="2" t="n">
        <v>0</v>
      </c>
      <c r="M20" s="2" t="n">
        <v>0</v>
      </c>
      <c r="N20" s="2" t="n">
        <v>0</v>
      </c>
      <c r="O20" s="2" t="n">
        <v>100</v>
      </c>
    </row>
    <row r="21" customFormat="false" ht="12.8" hidden="false" customHeight="false" outlineLevel="0" collapsed="false">
      <c r="A21" s="2" t="s">
        <v>44</v>
      </c>
      <c r="B21" s="2" t="n">
        <v>46</v>
      </c>
      <c r="C21" s="2" t="n">
        <v>111</v>
      </c>
      <c r="D21" s="2" t="n">
        <f aca="false">23.4*I3</f>
        <v>1404</v>
      </c>
      <c r="E21" s="2" t="n">
        <f aca="false">0.2*I3</f>
        <v>12</v>
      </c>
      <c r="F21" s="2" t="n">
        <f aca="false">D21/2</f>
        <v>702</v>
      </c>
      <c r="G21" s="2" t="n">
        <f aca="false">D21*2</f>
        <v>2808</v>
      </c>
      <c r="H21" s="2" t="n">
        <v>0</v>
      </c>
      <c r="I21" s="2" t="n">
        <v>0</v>
      </c>
      <c r="J21" s="2" t="n">
        <v>0</v>
      </c>
      <c r="K21" s="2" t="n">
        <v>100</v>
      </c>
      <c r="L21" s="2" t="n">
        <v>0</v>
      </c>
      <c r="M21" s="2" t="n">
        <v>0</v>
      </c>
      <c r="N21" s="2" t="n">
        <v>0</v>
      </c>
      <c r="O21" s="2" t="n">
        <v>100</v>
      </c>
    </row>
    <row r="22" customFormat="false" ht="12.8" hidden="false" customHeight="false" outlineLevel="0" collapsed="false">
      <c r="A22" s="2" t="s">
        <v>32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customFormat="false" ht="12.8" hidden="false" customHeight="false" outlineLevel="0" collapsed="false">
      <c r="A23" s="2" t="s">
        <v>37</v>
      </c>
      <c r="B23" s="2" t="n">
        <v>47</v>
      </c>
      <c r="C23" s="2" t="n">
        <v>113</v>
      </c>
      <c r="D23" s="2" t="n">
        <f aca="false">5.37*G3</f>
        <v>19332</v>
      </c>
      <c r="E23" s="2" t="n">
        <f aca="false">0.05*G3</f>
        <v>180</v>
      </c>
      <c r="F23" s="2" t="n">
        <f aca="false">D23/2</f>
        <v>9666</v>
      </c>
      <c r="G23" s="2" t="n">
        <f aca="false">D23*2</f>
        <v>38664</v>
      </c>
      <c r="H23" s="2" t="n">
        <v>0</v>
      </c>
      <c r="I23" s="2" t="n">
        <v>0</v>
      </c>
      <c r="J23" s="2" t="n">
        <v>0</v>
      </c>
      <c r="K23" s="2" t="n">
        <v>100</v>
      </c>
      <c r="L23" s="2" t="n">
        <v>0</v>
      </c>
      <c r="M23" s="2" t="n">
        <v>0</v>
      </c>
      <c r="N23" s="2" t="n">
        <v>0</v>
      </c>
      <c r="O23" s="2" t="n">
        <v>100</v>
      </c>
    </row>
    <row r="24" customFormat="false" ht="12.8" hidden="false" customHeight="false" outlineLevel="0" collapsed="false">
      <c r="A24" s="2" t="s">
        <v>37</v>
      </c>
      <c r="B24" s="0" t="n">
        <v>47</v>
      </c>
      <c r="C24" s="2" t="n">
        <v>112</v>
      </c>
      <c r="D24" s="0" t="n">
        <f aca="false">3.13*G3</f>
        <v>11268</v>
      </c>
      <c r="E24" s="0" t="n">
        <f aca="false">0.008*G3</f>
        <v>28.8</v>
      </c>
      <c r="F24" s="2" t="n">
        <f aca="false">D24/2</f>
        <v>5634</v>
      </c>
      <c r="G24" s="2" t="n">
        <f aca="false">D24*2</f>
        <v>22536</v>
      </c>
      <c r="H24" s="2" t="n">
        <v>0</v>
      </c>
      <c r="I24" s="2" t="n">
        <v>0</v>
      </c>
      <c r="J24" s="2" t="n">
        <v>0</v>
      </c>
      <c r="K24" s="2" t="n">
        <v>100</v>
      </c>
      <c r="L24" s="2" t="n">
        <v>0</v>
      </c>
      <c r="M24" s="2" t="n">
        <v>0</v>
      </c>
      <c r="N24" s="2" t="n">
        <v>0</v>
      </c>
      <c r="O24" s="2" t="n">
        <v>100</v>
      </c>
    </row>
    <row r="25" customFormat="false" ht="12.8" hidden="false" customHeight="false" outlineLevel="0" collapsed="false">
      <c r="A25" s="2" t="s">
        <v>37</v>
      </c>
      <c r="B25" s="0" t="n">
        <v>47</v>
      </c>
      <c r="C25" s="2" t="n">
        <v>111</v>
      </c>
      <c r="D25" s="0" t="n">
        <f aca="false">7.45*E3</f>
        <v>643680</v>
      </c>
      <c r="E25" s="0" t="n">
        <f aca="false">0.01*E3</f>
        <v>864</v>
      </c>
      <c r="F25" s="2" t="n">
        <f aca="false">D25/2</f>
        <v>321840</v>
      </c>
      <c r="G25" s="2" t="n">
        <f aca="false">D25*2</f>
        <v>1287360</v>
      </c>
      <c r="H25" s="2" t="n">
        <v>0</v>
      </c>
      <c r="I25" s="2" t="n">
        <v>0</v>
      </c>
      <c r="J25" s="2" t="n">
        <v>0</v>
      </c>
      <c r="K25" s="2" t="n">
        <v>100</v>
      </c>
      <c r="L25" s="2" t="n">
        <v>0</v>
      </c>
      <c r="M25" s="2" t="n">
        <v>0</v>
      </c>
      <c r="N25" s="2" t="n">
        <v>0</v>
      </c>
      <c r="O25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J21" activeCellId="0" sqref="J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2.8" hidden="false" customHeight="false" outlineLevel="0" collapsed="false">
      <c r="A3" s="2" t="s">
        <v>2</v>
      </c>
      <c r="B3" s="2" t="s">
        <v>3</v>
      </c>
      <c r="C3" s="2" t="n">
        <f aca="false">31556900</f>
        <v>31556900</v>
      </c>
      <c r="D3" s="2" t="s">
        <v>4</v>
      </c>
      <c r="E3" s="2" t="n">
        <f aca="false">24*3600</f>
        <v>86400</v>
      </c>
      <c r="F3" s="2" t="s">
        <v>5</v>
      </c>
      <c r="G3" s="2" t="n">
        <f aca="false">3600</f>
        <v>3600</v>
      </c>
      <c r="H3" s="2" t="s">
        <v>6</v>
      </c>
      <c r="I3" s="2" t="n">
        <v>60</v>
      </c>
      <c r="J3" s="2"/>
      <c r="K3" s="2"/>
      <c r="L3" s="2"/>
      <c r="M3" s="2"/>
      <c r="N3" s="2"/>
      <c r="O3" s="2"/>
    </row>
    <row r="4" customFormat="false" ht="12.8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</row>
    <row r="5" customFormat="false" ht="12.8" hidden="false" customHeight="false" outlineLevel="0" collapsed="false">
      <c r="A5" s="2" t="s">
        <v>22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12.8" hidden="false" customHeight="false" outlineLevel="0" collapsed="false">
      <c r="A6" s="2" t="s">
        <v>41</v>
      </c>
      <c r="B6" s="2" t="n">
        <v>43</v>
      </c>
      <c r="C6" s="2" t="n">
        <v>116</v>
      </c>
      <c r="D6" s="2" t="n">
        <v>-0.057</v>
      </c>
      <c r="E6" s="2" t="n">
        <v>0.003</v>
      </c>
      <c r="F6" s="2" t="n">
        <v>0.005</v>
      </c>
      <c r="G6" s="2" t="n">
        <v>0.2</v>
      </c>
      <c r="H6" s="2" t="n">
        <v>-50</v>
      </c>
      <c r="I6" s="2" t="n">
        <v>0</v>
      </c>
      <c r="J6" s="2" t="n">
        <v>0</v>
      </c>
      <c r="K6" s="2" t="n">
        <v>100</v>
      </c>
      <c r="L6" s="2" t="n">
        <v>0</v>
      </c>
      <c r="M6" s="2" t="n">
        <v>0</v>
      </c>
      <c r="N6" s="2" t="n">
        <v>0</v>
      </c>
      <c r="O6" s="2" t="n">
        <v>100</v>
      </c>
    </row>
    <row r="7" customFormat="false" ht="12.8" hidden="false" customHeight="false" outlineLevel="0" collapsed="false">
      <c r="A7" s="2" t="s">
        <v>24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customFormat="false" ht="12.8" hidden="false" customHeight="false" outlineLevel="0" collapsed="false">
      <c r="A8" s="2" t="s">
        <v>42</v>
      </c>
      <c r="B8" s="2" t="n">
        <v>44</v>
      </c>
      <c r="C8" s="2" t="n">
        <v>116</v>
      </c>
      <c r="D8" s="2" t="n">
        <v>0.204</v>
      </c>
      <c r="E8" s="2" t="n">
        <v>0.006</v>
      </c>
      <c r="F8" s="2" t="n">
        <f aca="false">D8/2</f>
        <v>0.102</v>
      </c>
      <c r="G8" s="2" t="n">
        <f aca="false">D8*2</f>
        <v>0.408</v>
      </c>
      <c r="H8" s="2" t="n">
        <v>0</v>
      </c>
      <c r="I8" s="2" t="n">
        <v>0</v>
      </c>
      <c r="J8" s="2" t="n">
        <v>0</v>
      </c>
      <c r="K8" s="2" t="n">
        <v>100</v>
      </c>
      <c r="L8" s="2" t="n">
        <v>0</v>
      </c>
      <c r="M8" s="2" t="n">
        <v>0</v>
      </c>
      <c r="N8" s="2" t="n">
        <v>0</v>
      </c>
      <c r="O8" s="2" t="n">
        <v>100</v>
      </c>
    </row>
    <row r="9" customFormat="false" ht="12.8" hidden="false" customHeight="false" outlineLevel="0" collapsed="false">
      <c r="A9" s="2" t="s">
        <v>42</v>
      </c>
      <c r="B9" s="2" t="n">
        <v>44</v>
      </c>
      <c r="C9" s="2" t="n">
        <v>115</v>
      </c>
      <c r="D9" s="2" t="n">
        <v>0.318</v>
      </c>
      <c r="E9" s="2" t="n">
        <v>0.019</v>
      </c>
      <c r="F9" s="2" t="n">
        <f aca="false">D9/2</f>
        <v>0.159</v>
      </c>
      <c r="G9" s="2" t="n">
        <f aca="false">D9*2</f>
        <v>0.636</v>
      </c>
      <c r="H9" s="2" t="n">
        <v>0</v>
      </c>
      <c r="I9" s="2" t="n">
        <v>0</v>
      </c>
      <c r="J9" s="2" t="n">
        <v>0</v>
      </c>
      <c r="K9" s="2" t="n">
        <v>100</v>
      </c>
      <c r="L9" s="2" t="n">
        <v>0</v>
      </c>
      <c r="M9" s="2" t="n">
        <v>0</v>
      </c>
      <c r="N9" s="2" t="n">
        <v>0</v>
      </c>
      <c r="O9" s="2" t="n">
        <v>100</v>
      </c>
    </row>
    <row r="10" customFormat="false" ht="12.8" hidden="false" customHeight="false" outlineLevel="0" collapsed="false">
      <c r="A10" s="2" t="s">
        <v>26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2.8" hidden="false" customHeight="false" outlineLevel="0" collapsed="false">
      <c r="A11" s="2" t="s">
        <v>43</v>
      </c>
      <c r="B11" s="2" t="n">
        <v>45</v>
      </c>
      <c r="C11" s="2" t="n">
        <v>116</v>
      </c>
      <c r="D11" s="2" t="n">
        <v>0.68</v>
      </c>
      <c r="E11" s="2" t="n">
        <v>0.06</v>
      </c>
      <c r="F11" s="2" t="n">
        <f aca="false">D11/2</f>
        <v>0.34</v>
      </c>
      <c r="G11" s="2" t="n">
        <f aca="false">D11*2</f>
        <v>1.36</v>
      </c>
      <c r="H11" s="2" t="n">
        <v>0</v>
      </c>
      <c r="I11" s="2" t="n">
        <v>0</v>
      </c>
      <c r="J11" s="2" t="n">
        <v>0</v>
      </c>
      <c r="K11" s="2" t="n">
        <v>100</v>
      </c>
      <c r="L11" s="2" t="n">
        <v>0</v>
      </c>
      <c r="M11" s="2" t="n">
        <v>0</v>
      </c>
      <c r="N11" s="2" t="n">
        <v>0</v>
      </c>
      <c r="O11" s="2" t="n">
        <v>100</v>
      </c>
    </row>
    <row r="12" customFormat="false" ht="12.8" hidden="false" customHeight="false" outlineLevel="0" collapsed="false">
      <c r="A12" s="2" t="s">
        <v>43</v>
      </c>
      <c r="B12" s="2" t="n">
        <v>45</v>
      </c>
      <c r="C12" s="2" t="n">
        <v>115</v>
      </c>
      <c r="D12" s="2" t="n">
        <v>0.99</v>
      </c>
      <c r="E12" s="2" t="n">
        <v>0.05</v>
      </c>
      <c r="F12" s="2" t="n">
        <f aca="false">D12/2</f>
        <v>0.495</v>
      </c>
      <c r="G12" s="2" t="n">
        <f aca="false">D12*2</f>
        <v>1.98</v>
      </c>
      <c r="H12" s="2" t="n">
        <v>0</v>
      </c>
      <c r="I12" s="2" t="n">
        <v>0</v>
      </c>
      <c r="J12" s="2" t="n">
        <v>0</v>
      </c>
      <c r="K12" s="2" t="n">
        <v>100</v>
      </c>
      <c r="L12" s="2" t="n">
        <v>0</v>
      </c>
      <c r="M12" s="2" t="n">
        <v>0</v>
      </c>
      <c r="N12" s="2" t="n">
        <v>0</v>
      </c>
      <c r="O12" s="2" t="n">
        <v>100</v>
      </c>
    </row>
    <row r="13" customFormat="false" ht="12.8" hidden="false" customHeight="false" outlineLevel="0" collapsed="false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2.8" hidden="false" customHeight="false" outlineLevel="0" collapsed="false">
      <c r="A14" s="2" t="s">
        <v>44</v>
      </c>
      <c r="B14" s="2" t="n">
        <v>46</v>
      </c>
      <c r="C14" s="2" t="n">
        <v>116</v>
      </c>
      <c r="D14" s="2" t="n">
        <v>11.8</v>
      </c>
      <c r="E14" s="2" t="n">
        <v>0.4</v>
      </c>
      <c r="F14" s="2" t="n">
        <f aca="false">D14/2</f>
        <v>5.9</v>
      </c>
      <c r="G14" s="2" t="n">
        <f aca="false">D14*2</f>
        <v>23.6</v>
      </c>
      <c r="H14" s="2" t="n">
        <v>0</v>
      </c>
      <c r="I14" s="2" t="n">
        <v>0</v>
      </c>
      <c r="J14" s="2" t="n">
        <v>0</v>
      </c>
      <c r="K14" s="2" t="n">
        <v>100</v>
      </c>
      <c r="L14" s="2" t="n">
        <v>0</v>
      </c>
      <c r="M14" s="2" t="n">
        <v>0</v>
      </c>
      <c r="N14" s="2" t="n">
        <v>0</v>
      </c>
      <c r="O14" s="2" t="n">
        <v>100</v>
      </c>
    </row>
    <row r="15" customFormat="false" ht="12.8" hidden="false" customHeight="false" outlineLevel="0" collapsed="false">
      <c r="A15" s="2" t="s">
        <v>44</v>
      </c>
      <c r="B15" s="2" t="n">
        <v>46</v>
      </c>
      <c r="C15" s="2" t="n">
        <v>115</v>
      </c>
      <c r="D15" s="2" t="n">
        <v>25</v>
      </c>
      <c r="E15" s="2" t="n">
        <v>2</v>
      </c>
      <c r="F15" s="2" t="n">
        <f aca="false">D15/2</f>
        <v>12.5</v>
      </c>
      <c r="G15" s="2" t="n">
        <f aca="false">D15*2</f>
        <v>50</v>
      </c>
      <c r="H15" s="2" t="n">
        <v>0</v>
      </c>
      <c r="I15" s="2" t="n">
        <v>0</v>
      </c>
      <c r="J15" s="2" t="n">
        <v>0</v>
      </c>
      <c r="K15" s="2" t="n">
        <v>100</v>
      </c>
      <c r="L15" s="2" t="n">
        <v>0</v>
      </c>
      <c r="M15" s="2" t="n">
        <v>0</v>
      </c>
      <c r="N15" s="2" t="n">
        <v>0</v>
      </c>
      <c r="O15" s="2" t="n">
        <v>100</v>
      </c>
    </row>
    <row r="16" customFormat="false" ht="12.8" hidden="false" customHeight="false" outlineLevel="0" collapsed="false">
      <c r="A16" s="2" t="s">
        <v>45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customFormat="false" ht="12.8" hidden="false" customHeight="false" outlineLevel="0" collapsed="false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customFormat="false" ht="12.8" hidden="false" customHeight="false" outlineLevel="0" collapsed="false">
      <c r="A18" s="2" t="s">
        <v>37</v>
      </c>
      <c r="B18" s="2" t="n">
        <v>47</v>
      </c>
      <c r="C18" s="2" t="n">
        <v>116</v>
      </c>
      <c r="D18" s="2" t="n">
        <v>237</v>
      </c>
      <c r="E18" s="2" t="n">
        <v>5</v>
      </c>
      <c r="F18" s="2" t="n">
        <f aca="false">D18/2</f>
        <v>118.5</v>
      </c>
      <c r="G18" s="2" t="n">
        <f aca="false">D18*2</f>
        <v>474</v>
      </c>
      <c r="H18" s="2" t="n">
        <v>0</v>
      </c>
      <c r="I18" s="2" t="n">
        <v>0</v>
      </c>
      <c r="J18" s="2" t="n">
        <v>0</v>
      </c>
      <c r="K18" s="2" t="n">
        <v>100</v>
      </c>
      <c r="L18" s="2" t="n">
        <v>0</v>
      </c>
      <c r="M18" s="2" t="n">
        <v>0</v>
      </c>
      <c r="N18" s="2" t="n">
        <v>0</v>
      </c>
      <c r="O18" s="2" t="n">
        <v>100</v>
      </c>
    </row>
    <row r="19" customFormat="false" ht="12.8" hidden="false" customHeight="false" outlineLevel="0" collapsed="false">
      <c r="A19" s="2" t="s">
        <v>37</v>
      </c>
      <c r="B19" s="2" t="n">
        <v>47</v>
      </c>
      <c r="C19" s="2" t="n">
        <v>115</v>
      </c>
      <c r="D19" s="2" t="n">
        <f aca="false">20*60</f>
        <v>1200</v>
      </c>
      <c r="E19" s="2" t="n">
        <f aca="false">0.5*60</f>
        <v>30</v>
      </c>
      <c r="F19" s="2" t="n">
        <f aca="false">D19/2</f>
        <v>600</v>
      </c>
      <c r="G19" s="2" t="n">
        <f aca="false">D19*2</f>
        <v>2400</v>
      </c>
      <c r="H19" s="2" t="n">
        <v>0</v>
      </c>
      <c r="I19" s="2" t="n">
        <v>0</v>
      </c>
      <c r="J19" s="2" t="n">
        <v>0</v>
      </c>
      <c r="K19" s="2" t="n">
        <v>100</v>
      </c>
      <c r="L19" s="2" t="n">
        <v>0</v>
      </c>
      <c r="M19" s="2" t="n">
        <v>0</v>
      </c>
      <c r="N19" s="2" t="n">
        <v>0</v>
      </c>
      <c r="O19" s="2" t="n">
        <v>100</v>
      </c>
    </row>
    <row r="20" customFormat="false" ht="12.8" hidden="false" customHeight="false" outlineLevel="0" collapsed="false">
      <c r="A20" s="2" t="s">
        <v>45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customFormat="false" ht="12.8" hidden="false" customHeight="false" outlineLevel="0" collapsed="false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customFormat="false" ht="12.8" hidden="false" customHeight="false" outlineLevel="0" collapsed="false">
      <c r="A22" s="2" t="s">
        <v>23</v>
      </c>
      <c r="B22" s="2" t="n">
        <v>48</v>
      </c>
      <c r="C22" s="2" t="n">
        <v>115</v>
      </c>
      <c r="D22" s="2" t="n">
        <f aca="false">53.46*G3</f>
        <v>192456</v>
      </c>
      <c r="E22" s="2" t="n">
        <f aca="false">0.05*G3</f>
        <v>180</v>
      </c>
      <c r="F22" s="2" t="n">
        <f aca="false">D22/2</f>
        <v>96228</v>
      </c>
      <c r="G22" s="2" t="n">
        <f aca="false">D22*2</f>
        <v>384912</v>
      </c>
      <c r="H22" s="2" t="n">
        <v>0</v>
      </c>
      <c r="I22" s="2" t="n">
        <v>0</v>
      </c>
      <c r="J22" s="2" t="n">
        <v>0</v>
      </c>
      <c r="K22" s="2" t="n">
        <v>100</v>
      </c>
      <c r="L22" s="2" t="n">
        <v>0</v>
      </c>
      <c r="M22" s="2" t="n">
        <v>0</v>
      </c>
      <c r="N22" s="2" t="n">
        <v>0</v>
      </c>
      <c r="O22" s="2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1" activeCellId="0" sqref="I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2.8" hidden="false" customHeight="false" outlineLevel="0" collapsed="false">
      <c r="A3" s="2" t="s">
        <v>2</v>
      </c>
      <c r="B3" s="2" t="s">
        <v>3</v>
      </c>
      <c r="C3" s="2" t="n">
        <f aca="false">31556900</f>
        <v>31556900</v>
      </c>
      <c r="D3" s="2" t="s">
        <v>4</v>
      </c>
      <c r="E3" s="2" t="n">
        <f aca="false">24*3600</f>
        <v>86400</v>
      </c>
      <c r="F3" s="2" t="s">
        <v>5</v>
      </c>
      <c r="G3" s="2" t="n">
        <f aca="false">3600</f>
        <v>3600</v>
      </c>
      <c r="H3" s="2" t="s">
        <v>6</v>
      </c>
      <c r="I3" s="2" t="n">
        <v>60</v>
      </c>
      <c r="J3" s="2"/>
      <c r="K3" s="2"/>
      <c r="L3" s="2"/>
      <c r="M3" s="2"/>
      <c r="N3" s="2"/>
      <c r="O3" s="2"/>
    </row>
    <row r="4" customFormat="false" ht="12.8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</row>
    <row r="5" customFormat="false" ht="12.8" hidden="false" customHeight="false" outlineLevel="0" collapsed="false">
      <c r="A5" s="2" t="s">
        <v>22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12.8" hidden="false" customHeight="false" outlineLevel="0" collapsed="false">
      <c r="A6" s="2" t="s">
        <v>42</v>
      </c>
      <c r="B6" s="2" t="n">
        <v>44</v>
      </c>
      <c r="C6" s="2" t="n">
        <v>119</v>
      </c>
      <c r="D6" s="2" t="n">
        <v>-0.0695</v>
      </c>
      <c r="E6" s="2" t="n">
        <v>0.002</v>
      </c>
      <c r="F6" s="2" t="n">
        <v>0.005</v>
      </c>
      <c r="G6" s="2" t="n">
        <v>0.2</v>
      </c>
      <c r="H6" s="2" t="n">
        <v>-50</v>
      </c>
      <c r="I6" s="2" t="n">
        <v>0</v>
      </c>
      <c r="J6" s="2" t="n">
        <v>0</v>
      </c>
      <c r="K6" s="2" t="n">
        <v>100</v>
      </c>
      <c r="L6" s="2" t="n">
        <v>0</v>
      </c>
      <c r="M6" s="2" t="n">
        <v>0</v>
      </c>
      <c r="N6" s="2" t="n">
        <v>0</v>
      </c>
      <c r="O6" s="2" t="n">
        <v>100</v>
      </c>
    </row>
    <row r="7" customFormat="false" ht="12.8" hidden="false" customHeight="false" outlineLevel="0" collapsed="false">
      <c r="A7" s="2" t="s">
        <v>24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customFormat="false" ht="12.8" hidden="false" customHeight="false" outlineLevel="0" collapsed="false">
      <c r="A8" s="2" t="s">
        <v>43</v>
      </c>
      <c r="B8" s="2" t="n">
        <v>45</v>
      </c>
      <c r="C8" s="2" t="n">
        <v>119</v>
      </c>
      <c r="D8" s="2" t="n">
        <v>0.171</v>
      </c>
      <c r="E8" s="2" t="n">
        <v>0.018</v>
      </c>
      <c r="F8" s="2" t="n">
        <f aca="false">D8/2</f>
        <v>0.0855</v>
      </c>
      <c r="G8" s="2" t="n">
        <f aca="false">D8*2</f>
        <v>0.342</v>
      </c>
      <c r="H8" s="2" t="n">
        <v>6.4</v>
      </c>
      <c r="I8" s="2" t="n">
        <v>1.6</v>
      </c>
      <c r="J8" s="2" t="n">
        <v>0</v>
      </c>
      <c r="K8" s="2" t="n">
        <v>100</v>
      </c>
      <c r="L8" s="2" t="n">
        <v>0</v>
      </c>
      <c r="M8" s="2" t="n">
        <v>0</v>
      </c>
      <c r="N8" s="2" t="n">
        <v>0</v>
      </c>
      <c r="O8" s="2" t="n">
        <v>100</v>
      </c>
    </row>
    <row r="9" customFormat="false" ht="12.8" hidden="false" customHeight="false" outlineLevel="0" collapsed="false">
      <c r="A9" s="2" t="s">
        <v>43</v>
      </c>
      <c r="B9" s="2" t="n">
        <v>45</v>
      </c>
      <c r="C9" s="2" t="n">
        <v>118</v>
      </c>
      <c r="D9" s="2" t="n">
        <v>0.266</v>
      </c>
      <c r="E9" s="2" t="n">
        <v>0.022</v>
      </c>
      <c r="F9" s="2" t="n">
        <f aca="false">D9/2</f>
        <v>0.133</v>
      </c>
      <c r="G9" s="2" t="n">
        <f aca="false">D9*2</f>
        <v>0.532</v>
      </c>
      <c r="H9" s="2" t="n">
        <v>3.1</v>
      </c>
      <c r="I9" s="2" t="n">
        <v>1.4</v>
      </c>
      <c r="J9" s="2" t="n">
        <v>0</v>
      </c>
      <c r="K9" s="2" t="n">
        <v>100</v>
      </c>
      <c r="L9" s="2" t="n">
        <v>0</v>
      </c>
      <c r="M9" s="2" t="n">
        <v>0</v>
      </c>
      <c r="N9" s="2" t="n">
        <v>0</v>
      </c>
      <c r="O9" s="2" t="n">
        <v>100</v>
      </c>
    </row>
    <row r="10" customFormat="false" ht="12.8" hidden="false" customHeight="false" outlineLevel="0" collapsed="false">
      <c r="A10" s="2" t="s">
        <v>26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2.8" hidden="false" customHeight="false" outlineLevel="0" collapsed="false">
      <c r="A11" s="2" t="s">
        <v>44</v>
      </c>
      <c r="B11" s="2" t="n">
        <v>46</v>
      </c>
      <c r="C11" s="2" t="n">
        <v>119</v>
      </c>
      <c r="D11" s="2" t="n">
        <v>0.92</v>
      </c>
      <c r="E11" s="2" t="n">
        <v>0.01</v>
      </c>
      <c r="F11" s="2" t="n">
        <f aca="false">D11/2</f>
        <v>0.46</v>
      </c>
      <c r="G11" s="2" t="n">
        <f aca="false">D11*2</f>
        <v>1.84</v>
      </c>
      <c r="H11" s="2" t="n">
        <v>0</v>
      </c>
      <c r="I11" s="2" t="n">
        <v>0</v>
      </c>
      <c r="J11" s="2" t="n">
        <v>0</v>
      </c>
      <c r="K11" s="2" t="n">
        <v>100</v>
      </c>
      <c r="L11" s="2" t="n">
        <v>0</v>
      </c>
      <c r="M11" s="2" t="n">
        <v>0</v>
      </c>
      <c r="N11" s="2" t="n">
        <v>0</v>
      </c>
      <c r="O11" s="2" t="n">
        <v>100</v>
      </c>
    </row>
    <row r="12" customFormat="false" ht="12.8" hidden="false" customHeight="false" outlineLevel="0" collapsed="false">
      <c r="A12" s="2" t="s">
        <v>44</v>
      </c>
      <c r="B12" s="2" t="n">
        <v>46</v>
      </c>
      <c r="C12" s="2" t="n">
        <v>118</v>
      </c>
      <c r="D12" s="2" t="n">
        <v>1.9</v>
      </c>
      <c r="E12" s="2" t="n">
        <v>0.1</v>
      </c>
      <c r="F12" s="2" t="n">
        <f aca="false">D12/2</f>
        <v>0.95</v>
      </c>
      <c r="G12" s="2" t="n">
        <f aca="false">D12*2</f>
        <v>3.8</v>
      </c>
      <c r="H12" s="2" t="n">
        <v>0</v>
      </c>
      <c r="I12" s="2" t="n">
        <v>0</v>
      </c>
      <c r="J12" s="2" t="n">
        <v>0</v>
      </c>
      <c r="K12" s="2" t="n">
        <v>100</v>
      </c>
      <c r="L12" s="2" t="n">
        <v>0</v>
      </c>
      <c r="M12" s="2" t="n">
        <v>0</v>
      </c>
      <c r="N12" s="2" t="n">
        <v>0</v>
      </c>
      <c r="O12" s="2" t="n">
        <v>100</v>
      </c>
    </row>
    <row r="13" customFormat="false" ht="12.8" hidden="false" customHeight="false" outlineLevel="0" collapsed="false">
      <c r="A13" s="2" t="s">
        <v>44</v>
      </c>
      <c r="B13" s="2" t="n">
        <v>46</v>
      </c>
      <c r="C13" s="2" t="n">
        <v>117</v>
      </c>
      <c r="D13" s="2" t="n">
        <v>4.3</v>
      </c>
      <c r="E13" s="2" t="n">
        <v>0.3</v>
      </c>
      <c r="F13" s="2" t="n">
        <f aca="false">D13/2</f>
        <v>2.15</v>
      </c>
      <c r="G13" s="2" t="n">
        <f aca="false">D13*2</f>
        <v>8.6</v>
      </c>
      <c r="H13" s="2" t="n">
        <v>0</v>
      </c>
      <c r="I13" s="2" t="n">
        <v>0</v>
      </c>
      <c r="J13" s="2" t="n">
        <v>0</v>
      </c>
      <c r="K13" s="2" t="n">
        <v>100</v>
      </c>
      <c r="L13" s="2" t="n">
        <v>0</v>
      </c>
      <c r="M13" s="2" t="n">
        <v>0</v>
      </c>
      <c r="N13" s="2" t="n">
        <v>0</v>
      </c>
      <c r="O13" s="2" t="n">
        <v>100</v>
      </c>
    </row>
    <row r="14" customFormat="false" ht="12.8" hidden="false" customHeight="false" outlineLevel="0" collapsed="false">
      <c r="A14" s="2" t="s">
        <v>28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customFormat="false" ht="12.8" hidden="false" customHeight="false" outlineLevel="0" collapsed="false">
      <c r="A15" s="2" t="s">
        <v>37</v>
      </c>
      <c r="B15" s="2" t="n">
        <v>47</v>
      </c>
      <c r="C15" s="2" t="n">
        <v>119</v>
      </c>
      <c r="D15" s="2" t="n">
        <v>6</v>
      </c>
      <c r="E15" s="2" t="n">
        <v>0.5</v>
      </c>
      <c r="F15" s="2" t="n">
        <f aca="false">D15/2</f>
        <v>3</v>
      </c>
      <c r="G15" s="2" t="n">
        <f aca="false">D15*2</f>
        <v>12</v>
      </c>
      <c r="H15" s="2" t="n">
        <v>0</v>
      </c>
      <c r="I15" s="2" t="n">
        <v>0</v>
      </c>
      <c r="J15" s="2" t="n">
        <v>0</v>
      </c>
      <c r="K15" s="2" t="n">
        <v>100</v>
      </c>
      <c r="L15" s="2" t="n">
        <v>0</v>
      </c>
      <c r="M15" s="2" t="n">
        <v>0</v>
      </c>
      <c r="N15" s="2" t="n">
        <v>0</v>
      </c>
      <c r="O15" s="2" t="n">
        <v>100</v>
      </c>
    </row>
    <row r="16" customFormat="false" ht="12.8" hidden="false" customHeight="false" outlineLevel="0" collapsed="false">
      <c r="A16" s="2" t="s">
        <v>37</v>
      </c>
      <c r="B16" s="2" t="n">
        <v>47</v>
      </c>
      <c r="C16" s="2" t="n">
        <v>118</v>
      </c>
      <c r="D16" s="2" t="n">
        <v>3.76</v>
      </c>
      <c r="E16" s="2" t="n">
        <v>0.15</v>
      </c>
      <c r="F16" s="2" t="n">
        <f aca="false">D16/2</f>
        <v>1.88</v>
      </c>
      <c r="G16" s="2" t="n">
        <f aca="false">D16*2</f>
        <v>7.52</v>
      </c>
      <c r="H16" s="2" t="n">
        <v>0</v>
      </c>
      <c r="I16" s="2" t="n">
        <v>0</v>
      </c>
      <c r="J16" s="2" t="n">
        <v>0</v>
      </c>
      <c r="K16" s="2" t="n">
        <v>100</v>
      </c>
      <c r="L16" s="2" t="n">
        <v>0</v>
      </c>
      <c r="M16" s="2" t="n">
        <v>0</v>
      </c>
      <c r="N16" s="2" t="n">
        <v>0</v>
      </c>
      <c r="O16" s="2" t="n">
        <v>100</v>
      </c>
    </row>
    <row r="17" customFormat="false" ht="12.8" hidden="false" customHeight="false" outlineLevel="0" collapsed="false">
      <c r="A17" s="2" t="s">
        <v>37</v>
      </c>
      <c r="B17" s="2" t="n">
        <v>47</v>
      </c>
      <c r="C17" s="2" t="n">
        <v>117</v>
      </c>
      <c r="D17" s="2" t="n">
        <v>72.8</v>
      </c>
      <c r="E17" s="2" t="n">
        <v>2</v>
      </c>
      <c r="F17" s="2" t="n">
        <f aca="false">D17/2</f>
        <v>36.4</v>
      </c>
      <c r="G17" s="2" t="n">
        <f aca="false">D17*2</f>
        <v>145.6</v>
      </c>
      <c r="H17" s="2" t="n">
        <v>0</v>
      </c>
      <c r="I17" s="2" t="n">
        <v>0</v>
      </c>
      <c r="J17" s="2" t="n">
        <v>0</v>
      </c>
      <c r="K17" s="2" t="n">
        <v>100</v>
      </c>
      <c r="L17" s="2" t="n">
        <v>0</v>
      </c>
      <c r="M17" s="2" t="n">
        <v>0</v>
      </c>
      <c r="N17" s="2" t="n">
        <v>0</v>
      </c>
      <c r="O17" s="2" t="n">
        <v>100</v>
      </c>
    </row>
    <row r="18" customFormat="false" ht="12.8" hidden="false" customHeight="false" outlineLevel="0" collapsed="false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customFormat="false" ht="12.8" hidden="false" customHeight="false" outlineLevel="0" collapsed="false">
      <c r="A19" s="2" t="s">
        <v>23</v>
      </c>
      <c r="B19" s="2" t="n">
        <v>48</v>
      </c>
      <c r="C19" s="2" t="n">
        <v>119</v>
      </c>
      <c r="D19" s="2" t="n">
        <f aca="false">2.69*60</f>
        <v>161.4</v>
      </c>
      <c r="E19" s="2" t="n">
        <f aca="false">0.02*60</f>
        <v>1.2</v>
      </c>
      <c r="F19" s="2" t="n">
        <f aca="false">D19/2</f>
        <v>80.7</v>
      </c>
      <c r="G19" s="2" t="n">
        <f aca="false">D19*2</f>
        <v>322.8</v>
      </c>
      <c r="H19" s="2" t="n">
        <v>0</v>
      </c>
      <c r="I19" s="2" t="n">
        <v>0</v>
      </c>
      <c r="J19" s="2" t="n">
        <v>0</v>
      </c>
      <c r="K19" s="2" t="n">
        <v>100</v>
      </c>
      <c r="L19" s="2" t="n">
        <v>0</v>
      </c>
      <c r="M19" s="2" t="n">
        <v>0</v>
      </c>
      <c r="N19" s="2" t="n">
        <v>0</v>
      </c>
      <c r="O19" s="2" t="n">
        <v>100</v>
      </c>
    </row>
    <row r="20" customFormat="false" ht="12.8" hidden="false" customHeight="false" outlineLevel="0" collapsed="false">
      <c r="A20" s="2" t="s">
        <v>23</v>
      </c>
      <c r="B20" s="2" t="n">
        <v>48</v>
      </c>
      <c r="C20" s="2" t="n">
        <v>118</v>
      </c>
      <c r="D20" s="2" t="n">
        <f aca="false">50.3*60</f>
        <v>3018</v>
      </c>
      <c r="E20" s="2" t="n">
        <f aca="false">0.2*60</f>
        <v>12</v>
      </c>
      <c r="F20" s="2" t="n">
        <f aca="false">D20/2</f>
        <v>1509</v>
      </c>
      <c r="G20" s="2" t="n">
        <f aca="false">D20*2</f>
        <v>6036</v>
      </c>
      <c r="H20" s="2" t="n">
        <v>0</v>
      </c>
      <c r="I20" s="2" t="n">
        <v>0</v>
      </c>
      <c r="J20" s="2" t="n">
        <v>0</v>
      </c>
      <c r="K20" s="2" t="n">
        <v>100</v>
      </c>
      <c r="L20" s="2" t="n">
        <v>0</v>
      </c>
      <c r="M20" s="2" t="n">
        <v>0</v>
      </c>
      <c r="N20" s="2" t="n">
        <v>0</v>
      </c>
      <c r="O20" s="2" t="n">
        <v>100</v>
      </c>
    </row>
    <row r="21" customFormat="false" ht="12.8" hidden="false" customHeight="false" outlineLevel="0" collapsed="false">
      <c r="A21" s="2" t="s">
        <v>23</v>
      </c>
      <c r="B21" s="2" t="n">
        <v>48</v>
      </c>
      <c r="C21" s="2" t="n">
        <v>117</v>
      </c>
      <c r="D21" s="2" t="n">
        <f aca="false">2.49*3600</f>
        <v>8964</v>
      </c>
      <c r="E21" s="2" t="n">
        <f aca="false">0.04*3600</f>
        <v>144</v>
      </c>
      <c r="F21" s="2" t="n">
        <f aca="false">D21/2</f>
        <v>4482</v>
      </c>
      <c r="G21" s="2" t="n">
        <f aca="false">D21*2</f>
        <v>17928</v>
      </c>
      <c r="H21" s="2" t="n">
        <v>0</v>
      </c>
      <c r="I21" s="2" t="n">
        <v>0</v>
      </c>
      <c r="J21" s="2" t="n">
        <v>0</v>
      </c>
      <c r="K21" s="2" t="n">
        <v>100</v>
      </c>
      <c r="L21" s="2" t="n">
        <v>0</v>
      </c>
      <c r="M21" s="2" t="n">
        <v>0</v>
      </c>
      <c r="N21" s="2" t="n">
        <v>0</v>
      </c>
      <c r="O21" s="2" t="n">
        <v>100</v>
      </c>
    </row>
    <row r="22" customFormat="false" ht="12.8" hidden="false" customHeight="false" outlineLevel="0" collapsed="false">
      <c r="A22" s="2" t="s">
        <v>32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customFormat="false" ht="12.8" hidden="false" customHeight="false" outlineLevel="0" collapsed="false">
      <c r="A23" s="2" t="s">
        <v>25</v>
      </c>
      <c r="B23" s="2" t="n">
        <v>49</v>
      </c>
      <c r="C23" s="2" t="n">
        <v>119</v>
      </c>
      <c r="D23" s="2" t="n">
        <f aca="false">2.4*60</f>
        <v>144</v>
      </c>
      <c r="E23" s="2" t="n">
        <f aca="false">0.1*60</f>
        <v>6</v>
      </c>
      <c r="F23" s="2" t="n">
        <f aca="false">D23/2</f>
        <v>72</v>
      </c>
      <c r="G23" s="2" t="n">
        <f aca="false">D23*2</f>
        <v>288</v>
      </c>
      <c r="H23" s="2" t="n">
        <v>0</v>
      </c>
      <c r="I23" s="2" t="n">
        <v>0</v>
      </c>
      <c r="J23" s="2" t="n">
        <v>0</v>
      </c>
      <c r="K23" s="2" t="n">
        <v>100</v>
      </c>
      <c r="L23" s="2" t="n">
        <v>0</v>
      </c>
      <c r="M23" s="2" t="n">
        <v>0</v>
      </c>
      <c r="N23" s="2" t="n">
        <v>0</v>
      </c>
      <c r="O23" s="2" t="n">
        <v>100</v>
      </c>
    </row>
    <row r="24" customFormat="false" ht="12.8" hidden="false" customHeight="false" outlineLevel="0" collapsed="false">
      <c r="A24" s="2" t="s">
        <v>25</v>
      </c>
      <c r="B24" s="2" t="n">
        <v>49</v>
      </c>
      <c r="C24" s="2" t="n">
        <v>118</v>
      </c>
      <c r="D24" s="2" t="n">
        <v>5</v>
      </c>
      <c r="E24" s="2" t="n">
        <v>0.5</v>
      </c>
      <c r="F24" s="2" t="n">
        <f aca="false">D24/2</f>
        <v>2.5</v>
      </c>
      <c r="G24" s="2" t="n">
        <f aca="false">D24*2</f>
        <v>10</v>
      </c>
      <c r="H24" s="2" t="n">
        <v>0</v>
      </c>
      <c r="I24" s="2" t="n">
        <v>0</v>
      </c>
      <c r="J24" s="2" t="n">
        <v>0</v>
      </c>
      <c r="K24" s="2" t="n">
        <v>100</v>
      </c>
      <c r="L24" s="2" t="n">
        <v>0</v>
      </c>
      <c r="M24" s="2" t="n">
        <v>0</v>
      </c>
      <c r="N24" s="2" t="n">
        <v>0</v>
      </c>
      <c r="O24" s="2" t="n">
        <v>100</v>
      </c>
    </row>
    <row r="25" customFormat="false" ht="12.8" hidden="false" customHeight="false" outlineLevel="0" collapsed="false">
      <c r="A25" s="2" t="s">
        <v>25</v>
      </c>
      <c r="B25" s="2" t="n">
        <v>49</v>
      </c>
      <c r="C25" s="2" t="n">
        <v>117</v>
      </c>
      <c r="D25" s="2" t="n">
        <f aca="false">43.2*60</f>
        <v>2592</v>
      </c>
      <c r="E25" s="2" t="n">
        <f aca="false">0.3*60</f>
        <v>18</v>
      </c>
      <c r="F25" s="2" t="n">
        <f aca="false">D25/2</f>
        <v>1296</v>
      </c>
      <c r="G25" s="2" t="n">
        <f aca="false">D25*2</f>
        <v>5184</v>
      </c>
      <c r="H25" s="2" t="n">
        <v>0</v>
      </c>
      <c r="I25" s="2" t="n">
        <v>0</v>
      </c>
      <c r="J25" s="2" t="n">
        <v>0</v>
      </c>
      <c r="K25" s="2" t="n">
        <v>100</v>
      </c>
      <c r="L25" s="2" t="n">
        <v>0</v>
      </c>
      <c r="M25" s="2" t="n">
        <v>0</v>
      </c>
      <c r="N25" s="2" t="n">
        <v>0</v>
      </c>
      <c r="O25" s="2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2" activeCellId="0" sqref="G2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2.8" hidden="false" customHeight="false" outlineLevel="0" collapsed="false">
      <c r="A3" s="2" t="s">
        <v>2</v>
      </c>
      <c r="B3" s="2" t="s">
        <v>3</v>
      </c>
      <c r="C3" s="2" t="n">
        <f aca="false">31556900</f>
        <v>31556900</v>
      </c>
      <c r="D3" s="2" t="s">
        <v>4</v>
      </c>
      <c r="E3" s="2" t="n">
        <f aca="false">24*3600</f>
        <v>86400</v>
      </c>
      <c r="F3" s="2" t="s">
        <v>5</v>
      </c>
      <c r="G3" s="2" t="n">
        <f aca="false">3600</f>
        <v>3600</v>
      </c>
      <c r="H3" s="2" t="s">
        <v>6</v>
      </c>
      <c r="I3" s="2" t="n">
        <v>60</v>
      </c>
      <c r="J3" s="2"/>
      <c r="K3" s="2"/>
      <c r="L3" s="2"/>
      <c r="M3" s="2"/>
      <c r="N3" s="2"/>
      <c r="O3" s="2"/>
    </row>
    <row r="4" customFormat="false" ht="12.8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</row>
    <row r="5" customFormat="false" ht="12.8" hidden="false" customHeight="false" outlineLevel="0" collapsed="false">
      <c r="A5" s="2" t="s">
        <v>22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12.8" hidden="false" customHeight="false" outlineLevel="0" collapsed="false">
      <c r="A6" s="2" t="s">
        <v>46</v>
      </c>
      <c r="B6" s="2" t="n">
        <v>40</v>
      </c>
      <c r="C6" s="2" t="n">
        <v>107</v>
      </c>
      <c r="D6" s="2" t="n">
        <v>-0.146</v>
      </c>
      <c r="E6" s="2" t="n">
        <v>0.004</v>
      </c>
      <c r="F6" s="2" t="n">
        <v>0.005</v>
      </c>
      <c r="G6" s="2" t="n">
        <v>0.2</v>
      </c>
      <c r="H6" s="2" t="n">
        <v>-50</v>
      </c>
      <c r="I6" s="2" t="n">
        <v>0</v>
      </c>
      <c r="J6" s="2" t="n">
        <v>0</v>
      </c>
      <c r="K6" s="2" t="n">
        <v>100</v>
      </c>
      <c r="L6" s="2" t="n">
        <v>0</v>
      </c>
      <c r="M6" s="2" t="n">
        <v>0</v>
      </c>
      <c r="N6" s="2" t="n">
        <v>0</v>
      </c>
      <c r="O6" s="2" t="n">
        <v>100</v>
      </c>
    </row>
    <row r="7" customFormat="false" ht="12.8" hidden="false" customHeight="false" outlineLevel="0" collapsed="false">
      <c r="A7" s="2" t="s">
        <v>24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customFormat="false" ht="12.8" hidden="false" customHeight="false" outlineLevel="0" collapsed="false">
      <c r="A8" s="2" t="s">
        <v>39</v>
      </c>
      <c r="B8" s="2" t="n">
        <v>41</v>
      </c>
      <c r="C8" s="2" t="n">
        <v>107</v>
      </c>
      <c r="D8" s="2" t="n">
        <v>0.3</v>
      </c>
      <c r="E8" s="2" t="n">
        <v>0.009</v>
      </c>
      <c r="F8" s="2" t="n">
        <f aca="false">D8/2</f>
        <v>0.15</v>
      </c>
      <c r="G8" s="2" t="n">
        <f aca="false">D8*2</f>
        <v>0.6</v>
      </c>
      <c r="H8" s="2" t="n">
        <v>8</v>
      </c>
      <c r="I8" s="2" t="n">
        <v>8</v>
      </c>
      <c r="J8" s="2" t="n">
        <v>0</v>
      </c>
      <c r="K8" s="2" t="n">
        <v>100</v>
      </c>
      <c r="L8" s="2" t="n">
        <v>0</v>
      </c>
      <c r="M8" s="2" t="n">
        <v>0</v>
      </c>
      <c r="N8" s="2" t="n">
        <v>0</v>
      </c>
      <c r="O8" s="2" t="n">
        <v>100</v>
      </c>
    </row>
    <row r="9" customFormat="false" ht="12.8" hidden="false" customHeight="false" outlineLevel="0" collapsed="false">
      <c r="A9" s="2" t="s">
        <v>39</v>
      </c>
      <c r="B9" s="2" t="n">
        <v>41</v>
      </c>
      <c r="C9" s="2" t="n">
        <v>106</v>
      </c>
      <c r="D9" s="2" t="n">
        <v>1.02</v>
      </c>
      <c r="E9" s="2" t="n">
        <v>0.05</v>
      </c>
      <c r="F9" s="2" t="n">
        <f aca="false">D9/2</f>
        <v>0.51</v>
      </c>
      <c r="G9" s="2" t="n">
        <f aca="false">D9*2</f>
        <v>2.04</v>
      </c>
      <c r="H9" s="2" t="n">
        <v>4.5</v>
      </c>
      <c r="I9" s="2" t="n">
        <v>0.3</v>
      </c>
      <c r="J9" s="2" t="n">
        <v>0</v>
      </c>
      <c r="K9" s="2" t="n">
        <v>100</v>
      </c>
      <c r="L9" s="2" t="n">
        <v>0</v>
      </c>
      <c r="M9" s="2" t="n">
        <v>0</v>
      </c>
      <c r="N9" s="2" t="n">
        <v>0</v>
      </c>
      <c r="O9" s="2" t="n">
        <v>100</v>
      </c>
    </row>
    <row r="10" customFormat="false" ht="12.8" hidden="false" customHeight="false" outlineLevel="0" collapsed="false">
      <c r="A10" s="2" t="s">
        <v>26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2.8" hidden="false" customHeight="false" outlineLevel="0" collapsed="false">
      <c r="A11" s="2" t="s">
        <v>40</v>
      </c>
      <c r="B11" s="2" t="n">
        <v>42</v>
      </c>
      <c r="C11" s="2" t="n">
        <v>107</v>
      </c>
      <c r="D11" s="2" t="n">
        <v>3.5</v>
      </c>
      <c r="E11" s="2" t="n">
        <v>0.5</v>
      </c>
      <c r="F11" s="2" t="n">
        <f aca="false">D11/2</f>
        <v>1.75</v>
      </c>
      <c r="G11" s="2" t="n">
        <f aca="false">D11*2</f>
        <v>7</v>
      </c>
      <c r="H11" s="2" t="n">
        <v>0</v>
      </c>
      <c r="I11" s="2" t="n">
        <v>0</v>
      </c>
      <c r="J11" s="2" t="n">
        <v>0</v>
      </c>
      <c r="K11" s="2" t="n">
        <v>100</v>
      </c>
      <c r="L11" s="2" t="n">
        <v>0</v>
      </c>
      <c r="M11" s="2" t="n">
        <v>0</v>
      </c>
      <c r="N11" s="2" t="n">
        <v>0</v>
      </c>
      <c r="O11" s="2" t="n">
        <v>100</v>
      </c>
    </row>
    <row r="12" customFormat="false" ht="12.8" hidden="false" customHeight="false" outlineLevel="0" collapsed="false">
      <c r="A12" s="2" t="s">
        <v>40</v>
      </c>
      <c r="B12" s="2" t="n">
        <v>42</v>
      </c>
      <c r="C12" s="2" t="n">
        <v>106</v>
      </c>
      <c r="D12" s="2" t="n">
        <v>8.73</v>
      </c>
      <c r="E12" s="2" t="n">
        <v>0.12</v>
      </c>
      <c r="F12" s="2" t="n">
        <f aca="false">D12/2</f>
        <v>4.365</v>
      </c>
      <c r="G12" s="2" t="n">
        <f aca="false">D12*2</f>
        <v>17.46</v>
      </c>
      <c r="H12" s="2" t="n">
        <v>0</v>
      </c>
      <c r="I12" s="2" t="n">
        <v>0</v>
      </c>
      <c r="J12" s="2" t="n">
        <v>0</v>
      </c>
      <c r="K12" s="2" t="n">
        <v>100</v>
      </c>
      <c r="L12" s="2" t="n">
        <v>0</v>
      </c>
      <c r="M12" s="2" t="n">
        <v>0</v>
      </c>
      <c r="N12" s="2" t="n">
        <v>0</v>
      </c>
      <c r="O12" s="2" t="n">
        <v>100</v>
      </c>
    </row>
    <row r="13" customFormat="false" ht="12.8" hidden="false" customHeight="false" outlineLevel="0" collapsed="false">
      <c r="A13" s="2" t="s">
        <v>40</v>
      </c>
      <c r="B13" s="2" t="n">
        <v>42</v>
      </c>
      <c r="C13" s="2" t="n">
        <v>105</v>
      </c>
      <c r="D13" s="2" t="n">
        <v>35.6</v>
      </c>
      <c r="E13" s="2" t="n">
        <v>1.6</v>
      </c>
      <c r="F13" s="2" t="n">
        <f aca="false">D13/2</f>
        <v>17.8</v>
      </c>
      <c r="G13" s="2" t="n">
        <f aca="false">D13*2</f>
        <v>71.2</v>
      </c>
      <c r="H13" s="2" t="n">
        <v>0</v>
      </c>
      <c r="I13" s="2" t="n">
        <v>0</v>
      </c>
      <c r="J13" s="2" t="n">
        <v>0</v>
      </c>
      <c r="K13" s="2" t="n">
        <v>100</v>
      </c>
      <c r="L13" s="2" t="n">
        <v>0</v>
      </c>
      <c r="M13" s="2" t="n">
        <v>0</v>
      </c>
      <c r="N13" s="2" t="n">
        <v>0</v>
      </c>
      <c r="O13" s="2" t="n">
        <v>100</v>
      </c>
    </row>
    <row r="14" customFormat="false" ht="12.8" hidden="false" customHeight="false" outlineLevel="0" collapsed="false">
      <c r="A14" s="2" t="s">
        <v>28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customFormat="false" ht="12.8" hidden="false" customHeight="false" outlineLevel="0" collapsed="false">
      <c r="A15" s="2" t="s">
        <v>41</v>
      </c>
      <c r="B15" s="2" t="n">
        <v>43</v>
      </c>
      <c r="C15" s="2" t="n">
        <v>107</v>
      </c>
      <c r="D15" s="2" t="n">
        <v>21.2</v>
      </c>
      <c r="E15" s="2" t="n">
        <v>0.2</v>
      </c>
      <c r="F15" s="2" t="n">
        <f aca="false">D15/2</f>
        <v>10.6</v>
      </c>
      <c r="G15" s="2" t="n">
        <f aca="false">D15*2</f>
        <v>42.4</v>
      </c>
      <c r="H15" s="2" t="n">
        <v>0</v>
      </c>
      <c r="I15" s="2" t="n">
        <v>0</v>
      </c>
      <c r="J15" s="2" t="n">
        <v>0</v>
      </c>
      <c r="K15" s="2" t="n">
        <v>100</v>
      </c>
      <c r="L15" s="2" t="n">
        <v>0</v>
      </c>
      <c r="M15" s="2" t="n">
        <v>0</v>
      </c>
      <c r="N15" s="2" t="n">
        <v>0</v>
      </c>
      <c r="O15" s="2" t="n">
        <v>100</v>
      </c>
    </row>
    <row r="16" customFormat="false" ht="12.8" hidden="false" customHeight="false" outlineLevel="0" collapsed="false">
      <c r="A16" s="2" t="s">
        <v>41</v>
      </c>
      <c r="B16" s="2" t="n">
        <v>43</v>
      </c>
      <c r="C16" s="2" t="n">
        <v>106</v>
      </c>
      <c r="D16" s="2" t="n">
        <v>35.6</v>
      </c>
      <c r="E16" s="2" t="n">
        <v>0.6</v>
      </c>
      <c r="F16" s="2" t="n">
        <f aca="false">D16/2</f>
        <v>17.8</v>
      </c>
      <c r="G16" s="2" t="n">
        <f aca="false">D16*2</f>
        <v>71.2</v>
      </c>
      <c r="H16" s="2" t="n">
        <v>0</v>
      </c>
      <c r="I16" s="2" t="n">
        <v>0</v>
      </c>
      <c r="J16" s="2" t="n">
        <v>0</v>
      </c>
      <c r="K16" s="2" t="n">
        <v>100</v>
      </c>
      <c r="L16" s="2" t="n">
        <v>0</v>
      </c>
      <c r="M16" s="2" t="n">
        <v>0</v>
      </c>
      <c r="N16" s="2" t="n">
        <v>0</v>
      </c>
      <c r="O16" s="2" t="n">
        <v>100</v>
      </c>
    </row>
    <row r="17" customFormat="false" ht="12.8" hidden="false" customHeight="false" outlineLevel="0" collapsed="false">
      <c r="A17" s="2" t="s">
        <v>41</v>
      </c>
      <c r="B17" s="2" t="n">
        <v>43</v>
      </c>
      <c r="C17" s="2" t="n">
        <v>105</v>
      </c>
      <c r="D17" s="2" t="n">
        <f aca="false">7.6*60</f>
        <v>456</v>
      </c>
      <c r="E17" s="2" t="n">
        <f aca="false">0.1*60</f>
        <v>6</v>
      </c>
      <c r="F17" s="2" t="n">
        <f aca="false">D17/2</f>
        <v>228</v>
      </c>
      <c r="G17" s="2" t="n">
        <f aca="false">D17*2</f>
        <v>912</v>
      </c>
      <c r="H17" s="2" t="n">
        <v>0</v>
      </c>
      <c r="I17" s="2" t="n">
        <v>0</v>
      </c>
      <c r="J17" s="2" t="n">
        <v>0</v>
      </c>
      <c r="K17" s="2" t="n">
        <v>100</v>
      </c>
      <c r="L17" s="2" t="n">
        <v>0</v>
      </c>
      <c r="M17" s="2" t="n">
        <v>0</v>
      </c>
      <c r="N17" s="2" t="n">
        <v>0</v>
      </c>
      <c r="O17" s="2" t="n">
        <v>100</v>
      </c>
    </row>
    <row r="18" customFormat="false" ht="12.8" hidden="false" customHeight="false" outlineLevel="0" collapsed="false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customFormat="false" ht="12.8" hidden="false" customHeight="false" outlineLevel="0" collapsed="false">
      <c r="A19" s="2" t="s">
        <v>42</v>
      </c>
      <c r="B19" s="2" t="n">
        <v>44</v>
      </c>
      <c r="C19" s="2" t="n">
        <v>107</v>
      </c>
      <c r="D19" s="2" t="n">
        <f aca="false">3.75*60</f>
        <v>225</v>
      </c>
      <c r="E19" s="2" t="n">
        <f aca="false">0.05*60</f>
        <v>3</v>
      </c>
      <c r="F19" s="2" t="n">
        <f aca="false">D19/2</f>
        <v>112.5</v>
      </c>
      <c r="G19" s="2" t="n">
        <f aca="false">D19*2</f>
        <v>450</v>
      </c>
      <c r="H19" s="2" t="n">
        <v>0</v>
      </c>
      <c r="I19" s="2" t="n">
        <v>0</v>
      </c>
      <c r="J19" s="2" t="n">
        <v>0</v>
      </c>
      <c r="K19" s="2" t="n">
        <v>100</v>
      </c>
      <c r="L19" s="2" t="n">
        <v>0</v>
      </c>
      <c r="M19" s="2" t="n">
        <v>0</v>
      </c>
      <c r="N19" s="2" t="n">
        <v>0</v>
      </c>
      <c r="O19" s="2" t="n">
        <v>100</v>
      </c>
    </row>
    <row r="20" customFormat="false" ht="12.8" hidden="false" customHeight="false" outlineLevel="0" collapsed="false">
      <c r="A20" s="2" t="s">
        <v>42</v>
      </c>
      <c r="B20" s="2" t="n">
        <v>44</v>
      </c>
      <c r="C20" s="2" t="n">
        <v>106</v>
      </c>
      <c r="D20" s="2" t="n">
        <f aca="false">371.8*E3</f>
        <v>32123520</v>
      </c>
      <c r="E20" s="2" t="n">
        <f aca="false">1.8*E3</f>
        <v>155520</v>
      </c>
      <c r="F20" s="2" t="n">
        <f aca="false">D20/2</f>
        <v>16061760</v>
      </c>
      <c r="G20" s="2" t="n">
        <f aca="false">D20*2</f>
        <v>64247040</v>
      </c>
      <c r="H20" s="2" t="n">
        <v>0</v>
      </c>
      <c r="I20" s="2" t="n">
        <v>0</v>
      </c>
      <c r="J20" s="2" t="n">
        <v>0</v>
      </c>
      <c r="K20" s="2" t="n">
        <v>100</v>
      </c>
      <c r="L20" s="2" t="n">
        <v>0</v>
      </c>
      <c r="M20" s="2" t="n">
        <v>0</v>
      </c>
      <c r="N20" s="2" t="n">
        <v>0</v>
      </c>
      <c r="O20" s="2" t="n">
        <v>100</v>
      </c>
    </row>
    <row r="21" customFormat="false" ht="12.8" hidden="false" customHeight="false" outlineLevel="0" collapsed="false">
      <c r="A21" s="2" t="s">
        <v>42</v>
      </c>
      <c r="B21" s="2" t="n">
        <v>44</v>
      </c>
      <c r="C21" s="2" t="n">
        <v>105</v>
      </c>
      <c r="D21" s="2" t="n">
        <f aca="false">4.44*G3</f>
        <v>15984</v>
      </c>
      <c r="E21" s="2" t="n">
        <f aca="false">0.02*G3</f>
        <v>72</v>
      </c>
      <c r="F21" s="2" t="n">
        <f aca="false">D21/2</f>
        <v>7992</v>
      </c>
      <c r="G21" s="2" t="n">
        <f aca="false">D21*2</f>
        <v>31968</v>
      </c>
      <c r="H21" s="2" t="n">
        <v>0</v>
      </c>
      <c r="I21" s="2" t="n">
        <v>0</v>
      </c>
      <c r="J21" s="2" t="n">
        <v>0</v>
      </c>
      <c r="K21" s="2" t="n">
        <v>100</v>
      </c>
      <c r="L21" s="2" t="n">
        <v>0</v>
      </c>
      <c r="M21" s="2" t="n">
        <v>0</v>
      </c>
      <c r="N21" s="2" t="n">
        <v>0</v>
      </c>
      <c r="O21" s="2" t="n">
        <v>100</v>
      </c>
    </row>
    <row r="22" customFormat="false" ht="12.8" hidden="false" customHeight="false" outlineLevel="0" collapsed="false">
      <c r="A22" s="2" t="s">
        <v>32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customFormat="false" ht="12.8" hidden="false" customHeight="false" outlineLevel="0" collapsed="false">
      <c r="A23" s="2" t="s">
        <v>43</v>
      </c>
      <c r="B23" s="2" t="n">
        <v>45</v>
      </c>
      <c r="C23" s="2" t="n">
        <v>107</v>
      </c>
      <c r="D23" s="2" t="n">
        <f aca="false">21.7*60</f>
        <v>1302</v>
      </c>
      <c r="E23" s="2" t="n">
        <f aca="false">0.4*60</f>
        <v>24</v>
      </c>
      <c r="F23" s="2" t="n">
        <f aca="false">D23/2</f>
        <v>651</v>
      </c>
      <c r="G23" s="2" t="n">
        <f aca="false">D23*2</f>
        <v>2604</v>
      </c>
      <c r="H23" s="2" t="n">
        <v>0</v>
      </c>
      <c r="I23" s="2" t="n">
        <v>0</v>
      </c>
      <c r="J23" s="2" t="n">
        <v>0</v>
      </c>
      <c r="K23" s="2" t="n">
        <v>100</v>
      </c>
      <c r="L23" s="2" t="n">
        <v>0</v>
      </c>
      <c r="M23" s="2" t="n">
        <v>0</v>
      </c>
      <c r="N23" s="2" t="n">
        <v>0</v>
      </c>
      <c r="O23" s="2" t="n">
        <v>100</v>
      </c>
    </row>
    <row r="24" customFormat="false" ht="12.8" hidden="false" customHeight="false" outlineLevel="0" collapsed="false">
      <c r="A24" s="2" t="s">
        <v>43</v>
      </c>
      <c r="B24" s="2" t="n">
        <v>45</v>
      </c>
      <c r="C24" s="2" t="n">
        <v>106</v>
      </c>
      <c r="D24" s="2" t="n">
        <v>30.07</v>
      </c>
      <c r="E24" s="2" t="n">
        <v>0.35</v>
      </c>
      <c r="F24" s="2" t="n">
        <f aca="false">D24/2</f>
        <v>15.035</v>
      </c>
      <c r="G24" s="2" t="n">
        <f aca="false">D24*2</f>
        <v>60.14</v>
      </c>
      <c r="H24" s="2" t="n">
        <v>0</v>
      </c>
      <c r="I24" s="2" t="n">
        <v>0</v>
      </c>
      <c r="J24" s="2" t="n">
        <v>0</v>
      </c>
      <c r="K24" s="2" t="n">
        <v>100</v>
      </c>
      <c r="L24" s="2" t="n">
        <v>0</v>
      </c>
      <c r="M24" s="2" t="n">
        <v>0</v>
      </c>
      <c r="N24" s="2" t="n">
        <v>0</v>
      </c>
      <c r="O24" s="2" t="n">
        <v>100</v>
      </c>
    </row>
    <row r="25" customFormat="false" ht="12.8" hidden="false" customHeight="false" outlineLevel="0" collapsed="false">
      <c r="A25" s="2" t="s">
        <v>43</v>
      </c>
      <c r="B25" s="2" t="n">
        <v>45</v>
      </c>
      <c r="C25" s="2" t="n">
        <v>105</v>
      </c>
      <c r="D25" s="2" t="n">
        <f aca="false">43.2*60</f>
        <v>2592</v>
      </c>
      <c r="E25" s="2" t="n">
        <f aca="false">35.36*G3</f>
        <v>127296</v>
      </c>
      <c r="F25" s="2" t="n">
        <f aca="false">0.06*G3</f>
        <v>216</v>
      </c>
      <c r="G25" s="2" t="n">
        <f aca="false">D25*2</f>
        <v>5184</v>
      </c>
      <c r="H25" s="2" t="n">
        <v>0</v>
      </c>
      <c r="I25" s="2" t="n">
        <v>0</v>
      </c>
      <c r="J25" s="2" t="n">
        <v>0</v>
      </c>
      <c r="K25" s="2" t="n">
        <v>100</v>
      </c>
      <c r="L25" s="2" t="n">
        <v>0</v>
      </c>
      <c r="M25" s="2" t="n">
        <v>0</v>
      </c>
      <c r="N25" s="2" t="n">
        <v>0</v>
      </c>
      <c r="O25" s="2" t="n">
        <v>100</v>
      </c>
    </row>
    <row r="26" customFormat="false" ht="12.8" hidden="false" customHeight="false" outlineLevel="0" collapsed="false">
      <c r="A26" s="2" t="s">
        <v>38</v>
      </c>
    </row>
    <row r="27" customFormat="false" ht="12.8" hidden="false" customHeight="false" outlineLevel="0" collapsed="false">
      <c r="A27" s="2" t="s">
        <v>44</v>
      </c>
      <c r="B27" s="2" t="n">
        <v>45</v>
      </c>
      <c r="C27" s="2" t="n">
        <v>107</v>
      </c>
      <c r="D27" s="2" t="n">
        <f aca="false">6500000*C3</f>
        <v>205119850000000</v>
      </c>
      <c r="E27" s="2" t="n">
        <f aca="false">300000*C3</f>
        <v>9467070000000</v>
      </c>
      <c r="F27" s="2" t="n">
        <f aca="false">D27/2</f>
        <v>102559925000000</v>
      </c>
      <c r="G27" s="2" t="n">
        <f aca="false">D27*2</f>
        <v>410239700000000</v>
      </c>
      <c r="H27" s="2" t="n">
        <v>0</v>
      </c>
      <c r="I27" s="2" t="n">
        <v>0</v>
      </c>
      <c r="J27" s="2" t="n">
        <v>0</v>
      </c>
      <c r="K27" s="2" t="n">
        <v>100</v>
      </c>
      <c r="L27" s="2" t="n">
        <v>0</v>
      </c>
      <c r="M27" s="2" t="n">
        <v>0</v>
      </c>
      <c r="N27" s="2" t="n">
        <v>0</v>
      </c>
      <c r="O27" s="2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Q31"/>
  <sheetViews>
    <sheetView windowProtection="false" showFormulas="false" showGridLines="true" showRowColHeaders="true" showZeros="true" rightToLeft="false" tabSelected="false" showOutlineSymbols="true" defaultGridColor="true" view="normal" topLeftCell="B10" colorId="64" zoomScale="90" zoomScaleNormal="90" zoomScalePageLayoutView="100" workbookViewId="0">
      <selection pane="topLeft" activeCell="D12" activeCellId="0" sqref="D12"/>
    </sheetView>
  </sheetViews>
  <sheetFormatPr defaultRowHeight="12.8"/>
  <cols>
    <col collapsed="false" hidden="false" max="1025" min="1" style="0" width="11.5204081632653"/>
  </cols>
  <sheetData>
    <row r="6" customFormat="false" ht="12.8" hidden="false" customHeight="false" outlineLevel="0" collapsed="false">
      <c r="D6" s="0" t="n">
        <v>131</v>
      </c>
      <c r="E6" s="0" t="n">
        <v>132</v>
      </c>
      <c r="F6" s="0" t="n">
        <v>133</v>
      </c>
      <c r="G6" s="0" t="n">
        <v>134</v>
      </c>
      <c r="H6" s="0" t="n">
        <v>135</v>
      </c>
    </row>
    <row r="7" customFormat="false" ht="12.8" hidden="false" customHeight="false" outlineLevel="0" collapsed="false">
      <c r="B7" s="0" t="n">
        <v>1</v>
      </c>
      <c r="C7" s="0" t="n">
        <v>1</v>
      </c>
      <c r="D7" s="0" t="n">
        <v>66.397</v>
      </c>
      <c r="E7" s="0" t="n">
        <v>66.625</v>
      </c>
      <c r="F7" s="0" t="n">
        <v>62.07</v>
      </c>
      <c r="G7" s="0" t="n">
        <v>64.356</v>
      </c>
      <c r="H7" s="0" t="n">
        <v>64.58</v>
      </c>
    </row>
    <row r="8" customFormat="false" ht="12.8" hidden="false" customHeight="false" outlineLevel="0" collapsed="false">
      <c r="B8" s="0" t="n">
        <v>1</v>
      </c>
      <c r="C8" s="0" t="n">
        <v>1</v>
      </c>
      <c r="D8" s="0" t="n">
        <v>66.397</v>
      </c>
      <c r="E8" s="0" t="n">
        <v>66.625</v>
      </c>
      <c r="F8" s="0" t="n">
        <v>62.07</v>
      </c>
      <c r="G8" s="0" t="n">
        <v>64.356</v>
      </c>
      <c r="H8" s="0" t="n">
        <v>64.58</v>
      </c>
    </row>
    <row r="12" customFormat="false" ht="12.8" hidden="false" customHeight="false" outlineLevel="0" collapsed="false">
      <c r="C12" s="0" t="n">
        <v>131</v>
      </c>
      <c r="D12" s="0" t="n">
        <v>66.397</v>
      </c>
      <c r="E12" s="0" t="n">
        <v>9.479</v>
      </c>
      <c r="F12" s="0" t="n">
        <f aca="false">D12*10/100</f>
        <v>6.6397</v>
      </c>
      <c r="G12" s="0" t="n">
        <v>0.782</v>
      </c>
      <c r="H12" s="0" t="n">
        <f aca="false">100-E12</f>
        <v>90.521</v>
      </c>
      <c r="I12" s="0" t="n">
        <f aca="false">D12*H12/100</f>
        <v>60.10322837</v>
      </c>
      <c r="J12" s="0" t="n">
        <f aca="false">SQRT(G12*G12+F12*F12)</f>
        <v>6.68559197752899</v>
      </c>
      <c r="K12" s="0" t="n">
        <f aca="false">I12/100</f>
        <v>0.6010322837</v>
      </c>
      <c r="L12" s="0" t="n">
        <f aca="false">J12/100</f>
        <v>0.0668559197752899</v>
      </c>
    </row>
    <row r="13" customFormat="false" ht="12.8" hidden="false" customHeight="false" outlineLevel="0" collapsed="false">
      <c r="C13" s="0" t="n">
        <v>132</v>
      </c>
      <c r="D13" s="0" t="n">
        <v>66.625</v>
      </c>
      <c r="E13" s="0" t="n">
        <v>9.479</v>
      </c>
      <c r="F13" s="0" t="n">
        <f aca="false">D13*10/100</f>
        <v>6.6625</v>
      </c>
      <c r="G13" s="0" t="n">
        <v>0.782</v>
      </c>
      <c r="H13" s="0" t="n">
        <f aca="false">100-E13</f>
        <v>90.521</v>
      </c>
      <c r="I13" s="0" t="n">
        <f aca="false">D13*H13/100</f>
        <v>60.30961625</v>
      </c>
      <c r="J13" s="0" t="n">
        <f aca="false">SQRT(G13*G13+F13*F13)</f>
        <v>6.70823600136429</v>
      </c>
      <c r="K13" s="0" t="n">
        <f aca="false">I13/100</f>
        <v>0.6030961625</v>
      </c>
      <c r="L13" s="0" t="n">
        <f aca="false">J13/100</f>
        <v>0.0670823600136429</v>
      </c>
    </row>
    <row r="14" customFormat="false" ht="12.8" hidden="false" customHeight="false" outlineLevel="0" collapsed="false">
      <c r="C14" s="0" t="n">
        <v>133</v>
      </c>
      <c r="D14" s="0" t="n">
        <v>62.07</v>
      </c>
      <c r="E14" s="0" t="n">
        <v>9.479</v>
      </c>
      <c r="F14" s="0" t="n">
        <f aca="false">D14*10/100</f>
        <v>6.207</v>
      </c>
      <c r="G14" s="0" t="n">
        <v>0.782</v>
      </c>
      <c r="H14" s="0" t="n">
        <f aca="false">100-E14</f>
        <v>90.521</v>
      </c>
      <c r="I14" s="0" t="n">
        <f aca="false">D14*H14/100</f>
        <v>56.1863847</v>
      </c>
      <c r="J14" s="0" t="n">
        <f aca="false">SQRT(G14*G14+F14*F14)</f>
        <v>6.2560668954224</v>
      </c>
      <c r="K14" s="0" t="n">
        <f aca="false">I14/100</f>
        <v>0.561863847</v>
      </c>
      <c r="L14" s="0" t="n">
        <f aca="false">J14/100</f>
        <v>0.0625606689542239</v>
      </c>
    </row>
    <row r="15" customFormat="false" ht="12.8" hidden="false" customHeight="false" outlineLevel="0" collapsed="false">
      <c r="C15" s="0" t="n">
        <v>134</v>
      </c>
      <c r="D15" s="0" t="n">
        <v>64.356</v>
      </c>
      <c r="E15" s="0" t="n">
        <v>9.479</v>
      </c>
      <c r="F15" s="0" t="n">
        <f aca="false">D15*10/100</f>
        <v>6.4356</v>
      </c>
      <c r="G15" s="0" t="n">
        <v>0.782</v>
      </c>
      <c r="H15" s="0" t="n">
        <f aca="false">100-E15</f>
        <v>90.521</v>
      </c>
      <c r="I15" s="0" t="n">
        <f aca="false">D15*H15/100</f>
        <v>58.25569476</v>
      </c>
      <c r="J15" s="0" t="n">
        <f aca="false">SQRT(G15*G15+F15*F15)</f>
        <v>6.48293693938172</v>
      </c>
      <c r="K15" s="0" t="n">
        <f aca="false">I15/100</f>
        <v>0.5825569476</v>
      </c>
      <c r="L15" s="0" t="n">
        <f aca="false">J15/100</f>
        <v>0.0648293693938172</v>
      </c>
    </row>
    <row r="16" customFormat="false" ht="12.8" hidden="false" customHeight="false" outlineLevel="0" collapsed="false">
      <c r="C16" s="0" t="n">
        <v>135</v>
      </c>
      <c r="D16" s="0" t="n">
        <v>64.58</v>
      </c>
      <c r="E16" s="0" t="n">
        <v>9.479</v>
      </c>
      <c r="F16" s="0" t="n">
        <f aca="false">D16*10/100</f>
        <v>6.458</v>
      </c>
      <c r="G16" s="0" t="n">
        <v>0.782</v>
      </c>
      <c r="H16" s="0" t="n">
        <f aca="false">100-E16</f>
        <v>90.521</v>
      </c>
      <c r="I16" s="0" t="n">
        <f aca="false">D16*H16/100</f>
        <v>58.4584618</v>
      </c>
      <c r="J16" s="0" t="n">
        <f aca="false">SQRT(G16*G16+F16*F16)</f>
        <v>6.50517394079513</v>
      </c>
      <c r="K16" s="0" t="n">
        <f aca="false">I16/100</f>
        <v>0.584584618</v>
      </c>
      <c r="L16" s="0" t="n">
        <f aca="false">J16/100</f>
        <v>0.0650517394079513</v>
      </c>
    </row>
    <row r="20" customFormat="false" ht="12.8" hidden="false" customHeight="false" outlineLevel="0" collapsed="false">
      <c r="D20" s="0" t="s">
        <v>47</v>
      </c>
      <c r="E20" s="0" t="s">
        <v>48</v>
      </c>
      <c r="F20" s="0" t="s">
        <v>49</v>
      </c>
      <c r="G20" s="0" t="s">
        <v>48</v>
      </c>
      <c r="H20" s="0" t="s">
        <v>50</v>
      </c>
      <c r="I20" s="0" t="s">
        <v>48</v>
      </c>
      <c r="J20" s="0" t="n">
        <v>0.6010322837</v>
      </c>
      <c r="K20" s="0" t="s">
        <v>48</v>
      </c>
      <c r="L20" s="0" t="n">
        <v>0.0668559197752899</v>
      </c>
    </row>
    <row r="21" customFormat="false" ht="12.8" hidden="false" customHeight="false" outlineLevel="0" collapsed="false">
      <c r="D21" s="0" t="s">
        <v>47</v>
      </c>
      <c r="E21" s="0" t="s">
        <v>48</v>
      </c>
      <c r="F21" s="0" t="s">
        <v>51</v>
      </c>
      <c r="G21" s="0" t="s">
        <v>48</v>
      </c>
      <c r="H21" s="0" t="s">
        <v>52</v>
      </c>
      <c r="I21" s="0" t="s">
        <v>48</v>
      </c>
      <c r="J21" s="0" t="n">
        <v>0.6030961625</v>
      </c>
      <c r="K21" s="0" t="s">
        <v>48</v>
      </c>
      <c r="L21" s="0" t="n">
        <v>0.0670823600136429</v>
      </c>
    </row>
    <row r="22" customFormat="false" ht="12.8" hidden="false" customHeight="false" outlineLevel="0" collapsed="false">
      <c r="D22" s="0" t="s">
        <v>47</v>
      </c>
      <c r="E22" s="0" t="s">
        <v>48</v>
      </c>
      <c r="F22" s="0" t="s">
        <v>53</v>
      </c>
      <c r="G22" s="0" t="s">
        <v>48</v>
      </c>
      <c r="H22" s="0" t="s">
        <v>52</v>
      </c>
      <c r="I22" s="0" t="s">
        <v>48</v>
      </c>
      <c r="J22" s="0" t="n">
        <v>0.561863847</v>
      </c>
      <c r="K22" s="0" t="s">
        <v>48</v>
      </c>
      <c r="L22" s="0" t="n">
        <v>0.0625606689542239</v>
      </c>
    </row>
    <row r="23" customFormat="false" ht="12.8" hidden="false" customHeight="false" outlineLevel="0" collapsed="false">
      <c r="D23" s="0" t="s">
        <v>47</v>
      </c>
      <c r="E23" s="0" t="s">
        <v>48</v>
      </c>
      <c r="F23" s="0" t="s">
        <v>54</v>
      </c>
      <c r="G23" s="0" t="s">
        <v>48</v>
      </c>
      <c r="H23" s="0" t="s">
        <v>52</v>
      </c>
      <c r="I23" s="0" t="s">
        <v>48</v>
      </c>
      <c r="J23" s="0" t="n">
        <v>0.5825569476</v>
      </c>
      <c r="K23" s="0" t="s">
        <v>48</v>
      </c>
      <c r="L23" s="0" t="n">
        <v>0.0648293693938172</v>
      </c>
    </row>
    <row r="24" customFormat="false" ht="12.8" hidden="false" customHeight="false" outlineLevel="0" collapsed="false">
      <c r="D24" s="0" t="s">
        <v>47</v>
      </c>
      <c r="E24" s="0" t="s">
        <v>48</v>
      </c>
      <c r="F24" s="0" t="s">
        <v>55</v>
      </c>
      <c r="G24" s="0" t="s">
        <v>48</v>
      </c>
      <c r="H24" s="0" t="s">
        <v>50</v>
      </c>
      <c r="I24" s="0" t="s">
        <v>48</v>
      </c>
      <c r="J24" s="0" t="n">
        <v>0.584584618</v>
      </c>
      <c r="K24" s="0" t="s">
        <v>48</v>
      </c>
      <c r="L24" s="0" t="n">
        <v>0.0650517394079513</v>
      </c>
    </row>
    <row r="27" customFormat="false" ht="12.8" hidden="false" customHeight="false" outlineLevel="0" collapsed="false">
      <c r="O27" s="0" t="n">
        <v>1200</v>
      </c>
      <c r="P27" s="0" t="n">
        <v>-10</v>
      </c>
      <c r="Q27" s="0" t="n">
        <v>20</v>
      </c>
    </row>
    <row r="28" customFormat="false" ht="12.8" hidden="false" customHeight="false" outlineLevel="0" collapsed="false">
      <c r="O28" s="0" t="n">
        <v>1200</v>
      </c>
      <c r="P28" s="0" t="n">
        <v>-10</v>
      </c>
      <c r="Q28" s="0" t="n">
        <v>20</v>
      </c>
    </row>
    <row r="29" customFormat="false" ht="12.8" hidden="false" customHeight="false" outlineLevel="0" collapsed="false">
      <c r="O29" s="0" t="n">
        <v>1200</v>
      </c>
      <c r="P29" s="0" t="n">
        <v>-10</v>
      </c>
      <c r="Q29" s="0" t="n">
        <v>20</v>
      </c>
    </row>
    <row r="30" customFormat="false" ht="12.8" hidden="false" customHeight="false" outlineLevel="0" collapsed="false">
      <c r="O30" s="0" t="n">
        <v>1200</v>
      </c>
      <c r="P30" s="0" t="n">
        <v>-10</v>
      </c>
      <c r="Q30" s="0" t="n">
        <v>20</v>
      </c>
    </row>
    <row r="31" customFormat="false" ht="12.8" hidden="false" customHeight="false" outlineLevel="0" collapsed="false">
      <c r="O31" s="0" t="n">
        <v>1200</v>
      </c>
      <c r="P31" s="0" t="n">
        <v>-10</v>
      </c>
      <c r="Q31" s="0" t="n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9" activeCellId="0" sqref="D39"/>
    </sheetView>
  </sheetViews>
  <sheetFormatPr defaultRowHeight="12.8"/>
  <cols>
    <col collapsed="false" hidden="false" max="4" min="1" style="0" width="11.5204081632653"/>
    <col collapsed="false" hidden="false" max="5" min="5" style="0" width="16.4489795918367"/>
    <col collapsed="false" hidden="false" max="6" min="6" style="0" width="11.5204081632653"/>
    <col collapsed="false" hidden="false" max="8" min="7" style="0" width="15.5612244897959"/>
    <col collapsed="false" hidden="false" max="9" min="9" style="0" width="13.3367346938776"/>
    <col collapsed="false" hidden="false" max="1025" min="10" style="0" width="11.5204081632653"/>
  </cols>
  <sheetData>
    <row r="1" customFormat="false" ht="12.8" hidden="false" customHeight="false" outlineLevel="0" collapsed="false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</row>
    <row r="2" customFormat="false" ht="12.8" hidden="false" customHeight="false" outlineLevel="0" collapsed="false">
      <c r="A2" s="8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9"/>
    </row>
    <row r="3" customFormat="false" ht="12.8" hidden="false" customHeight="false" outlineLevel="0" collapsed="false">
      <c r="A3" s="8" t="s">
        <v>2</v>
      </c>
      <c r="B3" s="1" t="s">
        <v>3</v>
      </c>
      <c r="C3" s="1" t="n">
        <f aca="false">31556900</f>
        <v>31556900</v>
      </c>
      <c r="D3" s="1" t="s">
        <v>4</v>
      </c>
      <c r="E3" s="1" t="n">
        <f aca="false">24*3600</f>
        <v>86400</v>
      </c>
      <c r="F3" s="1" t="s">
        <v>5</v>
      </c>
      <c r="G3" s="1" t="n">
        <f aca="false">3600</f>
        <v>3600</v>
      </c>
      <c r="H3" s="1" t="s">
        <v>6</v>
      </c>
      <c r="I3" s="1" t="n">
        <v>60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9"/>
    </row>
    <row r="4" customFormat="false" ht="12.8" hidden="false" customHeight="false" outlineLevel="0" collapsed="false">
      <c r="A4" s="8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10</v>
      </c>
      <c r="U4" s="1" t="s">
        <v>11</v>
      </c>
      <c r="V4" s="1" t="s">
        <v>12</v>
      </c>
      <c r="W4" s="1" t="s">
        <v>13</v>
      </c>
      <c r="X4" s="1" t="s">
        <v>14</v>
      </c>
      <c r="Y4" s="1" t="s">
        <v>15</v>
      </c>
      <c r="Z4" s="1" t="s">
        <v>16</v>
      </c>
      <c r="AA4" s="1" t="s">
        <v>17</v>
      </c>
      <c r="AB4" s="1" t="s">
        <v>18</v>
      </c>
      <c r="AC4" s="1" t="s">
        <v>19</v>
      </c>
      <c r="AD4" s="1" t="s">
        <v>20</v>
      </c>
      <c r="AE4" s="9" t="s">
        <v>21</v>
      </c>
    </row>
    <row r="5" customFormat="false" ht="12.8" hidden="false" customHeight="false" outlineLevel="0" collapsed="false">
      <c r="A5" s="8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9"/>
    </row>
    <row r="6" customFormat="false" ht="12.8" hidden="false" customHeight="false" outlineLevel="0" collapsed="false">
      <c r="A6" s="8" t="s">
        <v>23</v>
      </c>
      <c r="B6" s="1" t="n">
        <v>48</v>
      </c>
      <c r="C6" s="1" t="n">
        <v>130</v>
      </c>
      <c r="D6" s="1" t="n">
        <v>-0.162</v>
      </c>
      <c r="E6" s="1" t="n">
        <v>0.007</v>
      </c>
      <c r="F6" s="1" t="n">
        <v>0.05</v>
      </c>
      <c r="G6" s="1" t="n">
        <v>0.5</v>
      </c>
      <c r="H6" s="1" t="n">
        <v>-50</v>
      </c>
      <c r="I6" s="1" t="n">
        <v>0</v>
      </c>
      <c r="J6" s="1" t="n">
        <v>0</v>
      </c>
      <c r="K6" s="1" t="n">
        <v>100</v>
      </c>
      <c r="L6" s="1" t="n">
        <v>-50</v>
      </c>
      <c r="M6" s="1" t="n">
        <v>0</v>
      </c>
      <c r="N6" s="1" t="n">
        <v>0</v>
      </c>
      <c r="O6" s="1" t="n">
        <v>100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9"/>
    </row>
    <row r="7" customFormat="false" ht="12.8" hidden="false" customHeight="false" outlineLevel="0" collapsed="false">
      <c r="A7" s="8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9"/>
    </row>
    <row r="8" customFormat="false" ht="12.8" hidden="false" customHeight="false" outlineLevel="0" collapsed="false">
      <c r="A8" s="8" t="s">
        <v>60</v>
      </c>
      <c r="B8" s="1" t="n">
        <v>49</v>
      </c>
      <c r="C8" s="1" t="n">
        <v>130</v>
      </c>
      <c r="D8" s="1" t="n">
        <v>0.29</v>
      </c>
      <c r="E8" s="1" t="n">
        <v>0.02</v>
      </c>
      <c r="F8" s="1" t="n">
        <f aca="false">D8/2</f>
        <v>0.145</v>
      </c>
      <c r="G8" s="1" t="n">
        <f aca="false">D8*2</f>
        <v>0.58</v>
      </c>
      <c r="H8" s="1" t="n">
        <v>0.93</v>
      </c>
      <c r="I8" s="1" t="n">
        <v>0.13</v>
      </c>
      <c r="J8" s="1" t="n">
        <v>0</v>
      </c>
      <c r="K8" s="1" t="n">
        <v>100</v>
      </c>
      <c r="L8" s="1" t="n">
        <v>0</v>
      </c>
      <c r="M8" s="1" t="n">
        <v>0</v>
      </c>
      <c r="N8" s="1" t="n">
        <v>0</v>
      </c>
      <c r="O8" s="1" t="n">
        <v>100</v>
      </c>
      <c r="P8" s="1" t="n">
        <v>-0.5</v>
      </c>
      <c r="Q8" s="1" t="n">
        <v>0.1</v>
      </c>
      <c r="R8" s="1" t="n">
        <v>0</v>
      </c>
      <c r="S8" s="1" t="n">
        <v>1</v>
      </c>
      <c r="T8" s="1" t="n">
        <v>0.54</v>
      </c>
      <c r="U8" s="1" t="n">
        <v>0.01</v>
      </c>
      <c r="V8" s="1" t="n">
        <f aca="false">T8/2</f>
        <v>0.27</v>
      </c>
      <c r="W8" s="1" t="n">
        <f aca="false">T8*2</f>
        <v>1.08</v>
      </c>
      <c r="X8" s="1" t="n">
        <v>1.65</v>
      </c>
      <c r="Y8" s="1" t="n">
        <v>0.15</v>
      </c>
      <c r="Z8" s="1" t="n">
        <v>0</v>
      </c>
      <c r="AA8" s="1" t="n">
        <v>100</v>
      </c>
      <c r="AB8" s="1" t="n">
        <v>0</v>
      </c>
      <c r="AC8" s="1" t="n">
        <v>0</v>
      </c>
      <c r="AD8" s="1" t="n">
        <v>0</v>
      </c>
      <c r="AE8" s="9" t="n">
        <v>100</v>
      </c>
    </row>
    <row r="9" customFormat="false" ht="12.8" hidden="false" customHeight="false" outlineLevel="0" collapsed="false">
      <c r="A9" s="8" t="s">
        <v>25</v>
      </c>
      <c r="B9" s="1" t="n">
        <v>49</v>
      </c>
      <c r="C9" s="1" t="n">
        <v>129</v>
      </c>
      <c r="D9" s="1" t="n">
        <v>0.611</v>
      </c>
      <c r="E9" s="1" t="n">
        <v>0.005</v>
      </c>
      <c r="F9" s="1" t="n">
        <f aca="false">D9/2</f>
        <v>0.3055</v>
      </c>
      <c r="G9" s="1" t="n">
        <f aca="false">D9*2</f>
        <v>1.222</v>
      </c>
      <c r="H9" s="1" t="n">
        <v>0.23</v>
      </c>
      <c r="I9" s="1" t="n">
        <v>0.07</v>
      </c>
      <c r="J9" s="1" t="n">
        <v>0</v>
      </c>
      <c r="K9" s="1" t="n">
        <v>100</v>
      </c>
      <c r="L9" s="1" t="n">
        <v>0</v>
      </c>
      <c r="M9" s="1" t="n">
        <v>0</v>
      </c>
      <c r="N9" s="1" t="n">
        <v>0</v>
      </c>
      <c r="O9" s="1" t="n">
        <v>100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9"/>
    </row>
    <row r="10" customFormat="false" ht="12.8" hidden="false" customHeight="false" outlineLevel="0" collapsed="false">
      <c r="A10" s="8" t="s">
        <v>25</v>
      </c>
      <c r="B10" s="1" t="n">
        <v>49</v>
      </c>
      <c r="C10" s="1" t="n">
        <v>128</v>
      </c>
      <c r="D10" s="2" t="n">
        <v>0.84</v>
      </c>
      <c r="E10" s="2" t="n">
        <v>0.06</v>
      </c>
      <c r="F10" s="1" t="n">
        <f aca="false">D10/2</f>
        <v>0.42</v>
      </c>
      <c r="G10" s="1" t="n">
        <f aca="false">D10*2</f>
        <v>1.68</v>
      </c>
      <c r="H10" s="1" t="n">
        <v>0</v>
      </c>
      <c r="I10" s="1" t="n">
        <v>0</v>
      </c>
      <c r="J10" s="1" t="n">
        <v>0</v>
      </c>
      <c r="K10" s="1" t="n">
        <v>100</v>
      </c>
      <c r="L10" s="1" t="n">
        <v>0</v>
      </c>
      <c r="M10" s="1" t="n">
        <v>0</v>
      </c>
      <c r="N10" s="1" t="n">
        <v>0</v>
      </c>
      <c r="O10" s="1" t="n">
        <v>100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9"/>
    </row>
    <row r="11" customFormat="false" ht="12.8" hidden="false" customHeight="false" outlineLevel="0" collapsed="false">
      <c r="A11" s="8" t="s">
        <v>26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9"/>
    </row>
    <row r="12" customFormat="false" ht="12.8" hidden="false" customHeight="false" outlineLevel="0" collapsed="false">
      <c r="A12" s="8" t="s">
        <v>27</v>
      </c>
      <c r="B12" s="1" t="n">
        <v>50</v>
      </c>
      <c r="C12" s="1" t="n">
        <v>130</v>
      </c>
      <c r="D12" s="2" t="n">
        <f aca="false">3.72*I3</f>
        <v>223.2</v>
      </c>
      <c r="E12" s="2" t="n">
        <f aca="false">0.07*I3</f>
        <v>4.2</v>
      </c>
      <c r="F12" s="1" t="n">
        <f aca="false">D12/2</f>
        <v>111.6</v>
      </c>
      <c r="G12" s="1" t="n">
        <f aca="false">D12*2</f>
        <v>446.4</v>
      </c>
      <c r="H12" s="1" t="n">
        <v>0</v>
      </c>
      <c r="I12" s="1" t="n">
        <v>0</v>
      </c>
      <c r="J12" s="1" t="n">
        <v>0</v>
      </c>
      <c r="K12" s="1" t="n">
        <v>100</v>
      </c>
      <c r="L12" s="1" t="n">
        <v>0</v>
      </c>
      <c r="M12" s="1" t="n">
        <v>0</v>
      </c>
      <c r="N12" s="1" t="n">
        <v>0</v>
      </c>
      <c r="O12" s="1" t="n">
        <v>100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9"/>
    </row>
    <row r="13" customFormat="false" ht="12.8" hidden="false" customHeight="false" outlineLevel="0" collapsed="false">
      <c r="A13" s="8" t="s">
        <v>27</v>
      </c>
      <c r="B13" s="1" t="n">
        <v>50</v>
      </c>
      <c r="C13" s="1" t="n">
        <v>129</v>
      </c>
      <c r="D13" s="2" t="n">
        <f aca="false">2.23*I3</f>
        <v>133.8</v>
      </c>
      <c r="E13" s="2" t="n">
        <f aca="false">0.04*I3</f>
        <v>2.4</v>
      </c>
      <c r="F13" s="1" t="n">
        <f aca="false">D13/2</f>
        <v>66.9</v>
      </c>
      <c r="G13" s="1" t="n">
        <f aca="false">D13*2</f>
        <v>267.6</v>
      </c>
      <c r="H13" s="1" t="n">
        <v>0</v>
      </c>
      <c r="I13" s="1" t="n">
        <v>0</v>
      </c>
      <c r="J13" s="1" t="n">
        <v>0</v>
      </c>
      <c r="K13" s="1" t="n">
        <v>100</v>
      </c>
      <c r="L13" s="1" t="n">
        <v>0</v>
      </c>
      <c r="M13" s="1" t="n">
        <v>0</v>
      </c>
      <c r="N13" s="1" t="n">
        <v>0</v>
      </c>
      <c r="O13" s="1" t="n">
        <v>100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9"/>
    </row>
    <row r="14" customFormat="false" ht="12.8" hidden="false" customHeight="false" outlineLevel="0" collapsed="false">
      <c r="A14" s="8" t="s">
        <v>27</v>
      </c>
      <c r="B14" s="1" t="n">
        <v>50</v>
      </c>
      <c r="C14" s="1" t="n">
        <v>128</v>
      </c>
      <c r="D14" s="2" t="n">
        <f aca="false">59.07*I3</f>
        <v>3544.2</v>
      </c>
      <c r="E14" s="2" t="n">
        <f aca="false">0.14*I3</f>
        <v>8.4</v>
      </c>
      <c r="F14" s="1" t="n">
        <f aca="false">D14/2</f>
        <v>1772.1</v>
      </c>
      <c r="G14" s="1" t="n">
        <f aca="false">D14*2</f>
        <v>7088.4</v>
      </c>
      <c r="H14" s="1" t="n">
        <v>0</v>
      </c>
      <c r="I14" s="1" t="n">
        <v>0</v>
      </c>
      <c r="J14" s="1" t="n">
        <v>0</v>
      </c>
      <c r="K14" s="1" t="n">
        <v>100</v>
      </c>
      <c r="L14" s="1" t="n">
        <v>0</v>
      </c>
      <c r="M14" s="1" t="n">
        <v>0</v>
      </c>
      <c r="N14" s="1" t="n">
        <v>0</v>
      </c>
      <c r="O14" s="1" t="n">
        <v>100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9"/>
    </row>
    <row r="15" customFormat="false" ht="12.8" hidden="false" customHeight="false" outlineLevel="0" collapsed="false">
      <c r="A15" s="8" t="s">
        <v>27</v>
      </c>
      <c r="B15" s="1" t="n">
        <v>50</v>
      </c>
      <c r="C15" s="1" t="n">
        <v>127</v>
      </c>
      <c r="D15" s="1" t="n">
        <f aca="false">2.1*G3</f>
        <v>7560</v>
      </c>
      <c r="E15" s="1" t="n">
        <f aca="false">0.04*G3</f>
        <v>144</v>
      </c>
      <c r="F15" s="1" t="n">
        <f aca="false">D15/2</f>
        <v>3780</v>
      </c>
      <c r="G15" s="1" t="n">
        <f aca="false">D15*2</f>
        <v>15120</v>
      </c>
      <c r="H15" s="1" t="n">
        <v>0</v>
      </c>
      <c r="I15" s="1" t="n">
        <v>0</v>
      </c>
      <c r="J15" s="1" t="n">
        <v>0</v>
      </c>
      <c r="K15" s="1" t="n">
        <v>100</v>
      </c>
      <c r="L15" s="1" t="n">
        <v>0</v>
      </c>
      <c r="M15" s="1" t="n">
        <v>0</v>
      </c>
      <c r="N15" s="1" t="n">
        <v>0</v>
      </c>
      <c r="O15" s="1" t="n">
        <v>100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9"/>
    </row>
    <row r="16" customFormat="false" ht="12.8" hidden="false" customHeight="false" outlineLevel="0" collapsed="false">
      <c r="A16" s="8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9"/>
    </row>
    <row r="17" customFormat="false" ht="12.8" hidden="false" customHeight="false" outlineLevel="0" collapsed="false">
      <c r="A17" s="8" t="s">
        <v>29</v>
      </c>
      <c r="B17" s="1" t="n">
        <v>51</v>
      </c>
      <c r="C17" s="1" t="n">
        <v>130</v>
      </c>
      <c r="D17" s="2" t="n">
        <f aca="false">39.5*I3</f>
        <v>2370</v>
      </c>
      <c r="E17" s="2" t="n">
        <f aca="false">0.8*I3</f>
        <v>48</v>
      </c>
      <c r="F17" s="1" t="n">
        <f aca="false">D17/2</f>
        <v>1185</v>
      </c>
      <c r="G17" s="1" t="n">
        <f aca="false">D17*2</f>
        <v>4740</v>
      </c>
      <c r="H17" s="1" t="n">
        <v>0</v>
      </c>
      <c r="I17" s="1" t="n">
        <v>0</v>
      </c>
      <c r="J17" s="1" t="n">
        <v>0</v>
      </c>
      <c r="K17" s="1" t="n">
        <v>100</v>
      </c>
      <c r="L17" s="1" t="n">
        <v>0</v>
      </c>
      <c r="M17" s="1" t="n">
        <v>0</v>
      </c>
      <c r="N17" s="1" t="n">
        <v>0</v>
      </c>
      <c r="O17" s="1" t="n">
        <v>100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9"/>
    </row>
    <row r="18" customFormat="false" ht="12.8" hidden="false" customHeight="false" outlineLevel="0" collapsed="false">
      <c r="A18" s="8" t="s">
        <v>29</v>
      </c>
      <c r="B18" s="1" t="n">
        <v>51</v>
      </c>
      <c r="C18" s="1" t="n">
        <v>129</v>
      </c>
      <c r="D18" s="2" t="n">
        <f aca="false">4.366*G3</f>
        <v>15717.6</v>
      </c>
      <c r="E18" s="2" t="n">
        <f aca="false">0.026*G3</f>
        <v>93.6</v>
      </c>
      <c r="F18" s="1" t="n">
        <f aca="false">D18/2</f>
        <v>7858.8</v>
      </c>
      <c r="G18" s="1" t="n">
        <f aca="false">D18*2</f>
        <v>31435.2</v>
      </c>
      <c r="H18" s="1" t="n">
        <v>0</v>
      </c>
      <c r="I18" s="1" t="n">
        <v>0</v>
      </c>
      <c r="J18" s="1" t="n">
        <v>0</v>
      </c>
      <c r="K18" s="1" t="n">
        <v>100</v>
      </c>
      <c r="L18" s="1" t="n">
        <v>0</v>
      </c>
      <c r="M18" s="1" t="n">
        <v>0</v>
      </c>
      <c r="N18" s="1" t="n">
        <v>0</v>
      </c>
      <c r="O18" s="1" t="n">
        <v>100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9"/>
    </row>
    <row r="19" customFormat="false" ht="12.8" hidden="false" customHeight="false" outlineLevel="0" collapsed="false">
      <c r="A19" s="8" t="s">
        <v>29</v>
      </c>
      <c r="B19" s="1" t="n">
        <v>51</v>
      </c>
      <c r="C19" s="1" t="n">
        <v>128</v>
      </c>
      <c r="D19" s="1" t="n">
        <f aca="false">9.05*G3</f>
        <v>32580</v>
      </c>
      <c r="E19" s="1" t="n">
        <f aca="false">0.04*G3</f>
        <v>144</v>
      </c>
      <c r="F19" s="1" t="n">
        <f aca="false">D19/2</f>
        <v>16290</v>
      </c>
      <c r="G19" s="1" t="n">
        <f aca="false">D19*2</f>
        <v>65160</v>
      </c>
      <c r="H19" s="1" t="n">
        <v>0</v>
      </c>
      <c r="I19" s="1" t="n">
        <v>0</v>
      </c>
      <c r="J19" s="1" t="n">
        <v>0</v>
      </c>
      <c r="K19" s="1" t="n">
        <v>100</v>
      </c>
      <c r="L19" s="1" t="n">
        <v>0</v>
      </c>
      <c r="M19" s="1" t="n">
        <v>0</v>
      </c>
      <c r="N19" s="1" t="n">
        <v>0</v>
      </c>
      <c r="O19" s="1" t="n">
        <v>100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9"/>
    </row>
    <row r="20" customFormat="false" ht="12.8" hidden="false" customHeight="false" outlineLevel="0" collapsed="false">
      <c r="A20" s="8" t="s">
        <v>29</v>
      </c>
      <c r="B20" s="1" t="n">
        <v>51</v>
      </c>
      <c r="C20" s="1" t="n">
        <v>127</v>
      </c>
      <c r="D20" s="1" t="n">
        <f aca="false">3.85*E3</f>
        <v>332640</v>
      </c>
      <c r="E20" s="1" t="n">
        <f aca="false">0.05*E3</f>
        <v>4320</v>
      </c>
      <c r="F20" s="1" t="n">
        <f aca="false">D20/2</f>
        <v>166320</v>
      </c>
      <c r="G20" s="1" t="n">
        <f aca="false">D20*2</f>
        <v>665280</v>
      </c>
      <c r="H20" s="1" t="n">
        <v>0</v>
      </c>
      <c r="I20" s="1" t="n">
        <v>0</v>
      </c>
      <c r="J20" s="1" t="n">
        <v>0</v>
      </c>
      <c r="K20" s="1" t="n">
        <v>100</v>
      </c>
      <c r="L20" s="1" t="n">
        <v>0</v>
      </c>
      <c r="M20" s="1" t="n">
        <v>0</v>
      </c>
      <c r="N20" s="1" t="n">
        <v>0</v>
      </c>
      <c r="O20" s="1" t="n">
        <v>100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9"/>
    </row>
    <row r="21" customFormat="false" ht="12.8" hidden="false" customHeight="false" outlineLevel="0" collapsed="false">
      <c r="A21" s="8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9"/>
    </row>
    <row r="22" customFormat="false" ht="12.8" hidden="false" customHeight="false" outlineLevel="0" collapsed="false">
      <c r="A22" s="8" t="s">
        <v>31</v>
      </c>
      <c r="B22" s="1" t="n">
        <v>52</v>
      </c>
      <c r="C22" s="1" t="n">
        <v>129</v>
      </c>
      <c r="D22" s="1" t="n">
        <f aca="false">69.9*I3</f>
        <v>4194</v>
      </c>
      <c r="E22" s="1" t="n">
        <f aca="false">0.3*I3</f>
        <v>18</v>
      </c>
      <c r="F22" s="1" t="n">
        <f aca="false">D22/2</f>
        <v>2097</v>
      </c>
      <c r="G22" s="1" t="n">
        <f aca="false">D22*2</f>
        <v>8388</v>
      </c>
      <c r="H22" s="1" t="n">
        <v>0</v>
      </c>
      <c r="I22" s="1" t="n">
        <v>0</v>
      </c>
      <c r="J22" s="1" t="n">
        <v>0</v>
      </c>
      <c r="K22" s="1" t="n">
        <v>100</v>
      </c>
      <c r="L22" s="1" t="n">
        <v>0</v>
      </c>
      <c r="M22" s="1" t="n">
        <v>0</v>
      </c>
      <c r="N22" s="1" t="n">
        <v>0</v>
      </c>
      <c r="O22" s="1" t="n">
        <v>100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9"/>
    </row>
    <row r="23" customFormat="false" ht="12.8" hidden="false" customHeight="false" outlineLevel="0" collapsed="false">
      <c r="A23" s="8" t="s">
        <v>31</v>
      </c>
      <c r="B23" s="1" t="n">
        <v>52</v>
      </c>
      <c r="C23" s="1" t="n">
        <v>127</v>
      </c>
      <c r="D23" s="1" t="n">
        <f aca="false">9.35*G3</f>
        <v>33660</v>
      </c>
      <c r="E23" s="1" t="n">
        <f aca="false">0.07*G3</f>
        <v>252</v>
      </c>
      <c r="F23" s="1" t="n">
        <f aca="false">D23/2</f>
        <v>16830</v>
      </c>
      <c r="G23" s="1" t="n">
        <f aca="false">D23*2</f>
        <v>67320</v>
      </c>
      <c r="H23" s="1" t="n">
        <v>0</v>
      </c>
      <c r="I23" s="1" t="n">
        <v>0</v>
      </c>
      <c r="J23" s="1" t="n">
        <v>0</v>
      </c>
      <c r="K23" s="1" t="n">
        <v>100</v>
      </c>
      <c r="L23" s="1" t="n">
        <v>0</v>
      </c>
      <c r="M23" s="1" t="n">
        <v>0</v>
      </c>
      <c r="N23" s="1" t="n">
        <v>0</v>
      </c>
      <c r="O23" s="1" t="n">
        <v>100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9"/>
    </row>
    <row r="24" customFormat="false" ht="12.8" hidden="false" customHeight="false" outlineLevel="0" collapsed="false">
      <c r="A24" s="8" t="s">
        <v>32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9"/>
    </row>
    <row r="25" customFormat="false" ht="12.8" hidden="false" customHeight="false" outlineLevel="0" collapsed="false">
      <c r="A25" s="10" t="s">
        <v>33</v>
      </c>
      <c r="B25" s="11" t="n">
        <v>53</v>
      </c>
      <c r="C25" s="11" t="n">
        <v>129</v>
      </c>
      <c r="D25" s="11" t="n">
        <f aca="false">15700000*C3</f>
        <v>495443330000000</v>
      </c>
      <c r="E25" s="11" t="n">
        <f aca="false">0.04*C3</f>
        <v>1262276</v>
      </c>
      <c r="F25" s="11" t="n">
        <f aca="false">D25/2</f>
        <v>247721665000000</v>
      </c>
      <c r="G25" s="11" t="n">
        <f aca="false">D25*2</f>
        <v>990886660000000</v>
      </c>
      <c r="H25" s="11" t="n">
        <v>0</v>
      </c>
      <c r="I25" s="11" t="n">
        <v>0</v>
      </c>
      <c r="J25" s="11" t="n">
        <v>0</v>
      </c>
      <c r="K25" s="11" t="n">
        <v>100</v>
      </c>
      <c r="L25" s="11" t="n">
        <v>0</v>
      </c>
      <c r="M25" s="11" t="n">
        <v>0</v>
      </c>
      <c r="N25" s="11" t="n">
        <v>0</v>
      </c>
      <c r="O25" s="11" t="n">
        <v>100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28292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2018-10-17T15:41:34Z</dcterms:created>
  <dc:language>en-US</dc:language>
  <dcterms:modified xsi:type="dcterms:W3CDTF">2019-07-25T19:55:38Z</dcterms:modified>
  <cp:revision>199</cp:revision>
</cp:coreProperties>
</file>