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eur\Desktop\nse\"/>
    </mc:Choice>
  </mc:AlternateContent>
  <xr:revisionPtr revIDLastSave="0" documentId="13_ncr:1_{8235FF7A-4640-49D0-8C8B-E2BE865AE093}" xr6:coauthVersionLast="36" xr6:coauthVersionMax="47" xr10:uidLastSave="{00000000-0000-0000-0000-000000000000}"/>
  <bookViews>
    <workbookView xWindow="0" yWindow="0" windowWidth="28800" windowHeight="12375" activeTab="1" xr2:uid="{00000000-000D-0000-FFFF-FFFF00000000}"/>
  </bookViews>
  <sheets>
    <sheet name="R1" sheetId="1" r:id="rId1"/>
    <sheet name="R2" sheetId="2" r:id="rId2"/>
  </sheets>
  <calcPr calcId="191029"/>
</workbook>
</file>

<file path=xl/calcChain.xml><?xml version="1.0" encoding="utf-8"?>
<calcChain xmlns="http://schemas.openxmlformats.org/spreadsheetml/2006/main">
  <c r="K5" i="1" l="1"/>
  <c r="J11" i="1" l="1"/>
  <c r="J12" i="1"/>
  <c r="J13" i="1"/>
  <c r="J14" i="1"/>
  <c r="J15" i="1"/>
  <c r="J16" i="1"/>
  <c r="J17" i="1"/>
  <c r="J18" i="1"/>
  <c r="J19" i="1"/>
  <c r="D78" i="1"/>
  <c r="D73" i="1"/>
  <c r="D72" i="1"/>
  <c r="D71" i="1"/>
  <c r="E66" i="1"/>
  <c r="D62" i="1"/>
  <c r="D63" i="1" l="1"/>
  <c r="D74" i="1"/>
  <c r="D80" i="1" s="1"/>
  <c r="D75" i="1"/>
  <c r="J36" i="1"/>
  <c r="D36" i="1"/>
  <c r="J30" i="1"/>
  <c r="D30" i="1"/>
  <c r="E6" i="1"/>
  <c r="F6" i="1" s="1"/>
  <c r="C20" i="1" s="1"/>
  <c r="E5" i="1"/>
  <c r="F5" i="1" s="1"/>
  <c r="K6" i="1" s="1"/>
  <c r="I20" i="1" s="1"/>
  <c r="D61" i="1" l="1"/>
  <c r="D60" i="1"/>
  <c r="D59" i="1"/>
  <c r="J20" i="1"/>
  <c r="L20" i="1" s="1"/>
  <c r="D20" i="1"/>
  <c r="F20" i="1" s="1"/>
  <c r="D58" i="1" l="1"/>
  <c r="L19" i="1"/>
  <c r="D19" i="1"/>
  <c r="F19" i="1" l="1"/>
  <c r="D57" i="1"/>
  <c r="D18" i="1"/>
  <c r="L18" i="1"/>
  <c r="F18" i="1" l="1"/>
  <c r="D56" i="1"/>
  <c r="D17" i="1"/>
  <c r="L17" i="1"/>
  <c r="F17" i="1" l="1"/>
  <c r="D55" i="1"/>
  <c r="D54" i="1"/>
  <c r="L16" i="1"/>
  <c r="D16" i="1"/>
  <c r="F16" i="1" l="1"/>
  <c r="D15" i="1"/>
  <c r="L15" i="1"/>
  <c r="F15" i="1" l="1"/>
  <c r="D14" i="1"/>
  <c r="L14" i="1"/>
  <c r="F14" i="1" l="1"/>
  <c r="D13" i="1"/>
  <c r="L13" i="1"/>
  <c r="F13" i="1" l="1"/>
  <c r="L12" i="1"/>
  <c r="L11" i="1"/>
  <c r="L21" i="1" s="1" a="1"/>
  <c r="L21" i="1" s="1"/>
  <c r="D11" i="1"/>
  <c r="D12" i="1"/>
  <c r="J24" i="1" l="1"/>
  <c r="J29" i="1" s="1"/>
  <c r="M24" i="1"/>
  <c r="J25" i="1"/>
  <c r="J31" i="1" s="1"/>
  <c r="F11" i="1"/>
  <c r="F12" i="1"/>
  <c r="J32" i="1" l="1"/>
  <c r="J38" i="1" s="1"/>
  <c r="J33" i="1"/>
  <c r="F21" i="1" a="1"/>
  <c r="F21" i="1" s="1"/>
  <c r="D25" i="1" s="1"/>
  <c r="D31" i="1" s="1"/>
  <c r="D33" i="1" l="1"/>
  <c r="D32" i="1"/>
  <c r="D38" i="1" s="1"/>
  <c r="D24" i="1"/>
  <c r="D29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<sst xmlns="http://schemas.openxmlformats.org/spreadsheetml/2006/main" count="99" uniqueCount="41">
  <si>
    <t>Nifty</t>
  </si>
  <si>
    <t>SPOT</t>
  </si>
  <si>
    <t>Day2</t>
  </si>
  <si>
    <t>2 Days</t>
  </si>
  <si>
    <t>Buffer</t>
  </si>
  <si>
    <t>High</t>
  </si>
  <si>
    <t>Call End Strike</t>
  </si>
  <si>
    <t>Low</t>
  </si>
  <si>
    <t>Put End Strike</t>
  </si>
  <si>
    <t>Call</t>
  </si>
  <si>
    <t>PUT</t>
  </si>
  <si>
    <t>Sl.No</t>
  </si>
  <si>
    <t>Strike</t>
  </si>
  <si>
    <t>Premium</t>
  </si>
  <si>
    <t>2D-LL</t>
  </si>
  <si>
    <t>CALL Entry Strike</t>
  </si>
  <si>
    <t>PUT Entry Strike</t>
  </si>
  <si>
    <t>2D LL</t>
  </si>
  <si>
    <t>Expiry</t>
  </si>
  <si>
    <t>CALL</t>
  </si>
  <si>
    <t>STRIKE PRICE</t>
  </si>
  <si>
    <t>ENTRY</t>
  </si>
  <si>
    <t>TARGET</t>
  </si>
  <si>
    <t>STOPLOSS</t>
  </si>
  <si>
    <t>2HH</t>
  </si>
  <si>
    <t>Trailing loss</t>
  </si>
  <si>
    <t>Profit/Loss per LOT</t>
  </si>
  <si>
    <t>Zero or least of Positive integer</t>
  </si>
  <si>
    <t>Strike of zero or least positive integer 2D LL</t>
  </si>
  <si>
    <t>Thursday constant</t>
  </si>
  <si>
    <t>Day 1</t>
  </si>
  <si>
    <t>Expiry date</t>
  </si>
  <si>
    <t>Variable</t>
  </si>
  <si>
    <t>Floor of  low (Round down) nearest 50</t>
  </si>
  <si>
    <t>Ceiling of High (Round up) nearest 50</t>
  </si>
  <si>
    <t>0.85% of strike</t>
  </si>
  <si>
    <t>NA</t>
  </si>
  <si>
    <t>strike</t>
  </si>
  <si>
    <t>premium</t>
  </si>
  <si>
    <t>twodll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</si>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</sst>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dd\-mm\-yyyy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8"/>
      <color rgb="FF4A4A4A"/>
      <name val="Roboto"/>
    </font>
    <font>
      <sz val="11"/>
      <color rgb="FF4A4A4A"/>
      <name val="Roboto"/>
    </font>
    <font>
      <sz val="9"/>
      <color rgb="FF4A4A4A"/>
      <name val="Roboto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5" xfId="0" applyBorder="1"/>
    <xf numFmtId="0" fontId="0" fillId="0" borderId="6" xfId="0" applyBorder="1"/>
    <xf numFmtId="0" fontId="1" fillId="0" borderId="4" xfId="0" applyFont="1" applyBorder="1"/>
    <xf numFmtId="0" fontId="0" fillId="2" borderId="4" xfId="0" applyFill="1" applyBorder="1" applyProtection="1">
      <protection locked="0"/>
    </xf>
    <xf numFmtId="0" fontId="0" fillId="3" borderId="4" xfId="0" applyFill="1" applyBorder="1" applyProtection="1">
      <protection hidden="1"/>
    </xf>
    <xf numFmtId="1" fontId="0" fillId="3" borderId="4" xfId="0" applyNumberFormat="1" applyFill="1" applyBorder="1" applyProtection="1">
      <protection hidden="1"/>
    </xf>
    <xf numFmtId="0" fontId="1" fillId="0" borderId="6" xfId="0" applyFont="1" applyBorder="1"/>
    <xf numFmtId="0" fontId="0" fillId="0" borderId="4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2" fontId="0" fillId="0" borderId="4" xfId="0" applyNumberFormat="1" applyBorder="1" applyProtection="1">
      <protection hidden="1"/>
    </xf>
    <xf numFmtId="0" fontId="0" fillId="0" borderId="9" xfId="0" applyBorder="1"/>
    <xf numFmtId="0" fontId="0" fillId="0" borderId="10" xfId="0" applyBorder="1"/>
    <xf numFmtId="0" fontId="0" fillId="2" borderId="12" xfId="0" applyFill="1" applyBorder="1" applyProtection="1">
      <protection locked="0"/>
    </xf>
    <xf numFmtId="164" fontId="0" fillId="2" borderId="4" xfId="0" applyNumberFormat="1" applyFill="1" applyBorder="1" applyProtection="1">
      <protection locked="0"/>
    </xf>
    <xf numFmtId="14" fontId="0" fillId="2" borderId="4" xfId="0" applyNumberFormat="1" applyFill="1" applyBorder="1" applyProtection="1">
      <protection locked="0"/>
    </xf>
    <xf numFmtId="0" fontId="0" fillId="4" borderId="4" xfId="0" applyFill="1" applyBorder="1" applyProtection="1">
      <protection hidden="1"/>
    </xf>
    <xf numFmtId="14" fontId="0" fillId="4" borderId="4" xfId="0" applyNumberFormat="1" applyFill="1" applyBorder="1" applyProtection="1">
      <protection hidden="1"/>
    </xf>
    <xf numFmtId="2" fontId="0" fillId="4" borderId="4" xfId="0" applyNumberFormat="1" applyFill="1" applyBorder="1" applyProtection="1">
      <protection hidden="1"/>
    </xf>
    <xf numFmtId="0" fontId="0" fillId="0" borderId="0" xfId="0" applyProtection="1">
      <protection hidden="1"/>
    </xf>
    <xf numFmtId="0" fontId="0" fillId="5" borderId="4" xfId="0" applyFill="1" applyBorder="1" applyProtection="1">
      <protection hidden="1"/>
    </xf>
    <xf numFmtId="0" fontId="0" fillId="0" borderId="14" xfId="0" applyBorder="1"/>
    <xf numFmtId="0" fontId="0" fillId="0" borderId="15" xfId="0" applyBorder="1"/>
    <xf numFmtId="2" fontId="1" fillId="2" borderId="7" xfId="0" applyNumberFormat="1" applyFont="1" applyFill="1" applyBorder="1" applyProtection="1">
      <protection locked="0"/>
    </xf>
    <xf numFmtId="0" fontId="1" fillId="6" borderId="4" xfId="0" applyFont="1" applyFill="1" applyBorder="1" applyProtection="1">
      <protection hidden="1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5" fontId="4" fillId="8" borderId="4" xfId="0" applyNumberFormat="1" applyFont="1" applyFill="1" applyBorder="1"/>
    <xf numFmtId="0" fontId="0" fillId="8" borderId="4" xfId="0" applyFill="1" applyBorder="1" applyProtection="1">
      <protection hidden="1"/>
    </xf>
    <xf numFmtId="2" fontId="0" fillId="8" borderId="4" xfId="0" applyNumberFormat="1" applyFill="1" applyBorder="1" applyProtection="1">
      <protection locked="0"/>
    </xf>
    <xf numFmtId="2" fontId="0" fillId="8" borderId="8" xfId="0" applyNumberFormat="1" applyFill="1" applyBorder="1" applyProtection="1">
      <protection locked="0"/>
    </xf>
    <xf numFmtId="0" fontId="5" fillId="7" borderId="16" xfId="0" applyFont="1" applyFill="1" applyBorder="1" applyAlignment="1">
      <alignment horizontal="right" vertical="center" wrapText="1"/>
    </xf>
    <xf numFmtId="0" fontId="1" fillId="0" borderId="0" xfId="0" applyFont="1"/>
    <xf numFmtId="2" fontId="0" fillId="0" borderId="0" xfId="0" applyNumberFormat="1"/>
    <xf numFmtId="1" fontId="4" fillId="8" borderId="4" xfId="0" applyNumberFormat="1" applyFont="1" applyFill="1" applyBorder="1"/>
    <xf numFmtId="10" fontId="0" fillId="0" borderId="4" xfId="0" applyNumberFormat="1" applyBorder="1"/>
    <xf numFmtId="0" fontId="7" fillId="0" borderId="4" xfId="0" applyFont="1" applyBorder="1" applyAlignment="1">
      <alignment horizontal="center" vertical="center"/>
    </xf>
    <xf numFmtId="165" fontId="1" fillId="8" borderId="4" xfId="0" applyNumberFormat="1" applyFont="1" applyFill="1" applyBorder="1"/>
    <xf numFmtId="2" fontId="0" fillId="0" borderId="0" xfId="0" applyNumberFormat="1" applyBorder="1" applyProtection="1">
      <protection hidden="1"/>
    </xf>
    <xf numFmtId="0" fontId="0" fillId="0" borderId="0" xfId="0" applyBorder="1"/>
    <xf numFmtId="0" fontId="1" fillId="0" borderId="0" xfId="0" applyFont="1" applyBorder="1"/>
    <xf numFmtId="2" fontId="0" fillId="8" borderId="5" xfId="0" applyNumberFormat="1" applyFill="1" applyBorder="1" applyProtection="1">
      <protection locked="0"/>
    </xf>
    <xf numFmtId="0" fontId="2" fillId="0" borderId="17" xfId="0" applyFont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2" fontId="1" fillId="8" borderId="0" xfId="0" applyNumberFormat="1" applyFont="1" applyFill="1" applyBorder="1" applyProtection="1">
      <protection locked="0"/>
    </xf>
    <xf numFmtId="0" fontId="0" fillId="8" borderId="6" xfId="0" applyFill="1" applyBorder="1"/>
    <xf numFmtId="0" fontId="1" fillId="8" borderId="6" xfId="0" applyFont="1" applyFill="1" applyBorder="1" applyAlignment="1">
      <alignment horizontal="center"/>
    </xf>
    <xf numFmtId="1" fontId="0" fillId="3" borderId="0" xfId="0" applyNumberFormat="1" applyFill="1" applyBorder="1" applyProtection="1">
      <protection hidden="1"/>
    </xf>
    <xf numFmtId="0" fontId="0" fillId="3" borderId="5" xfId="0" applyFill="1" applyBorder="1" applyProtection="1">
      <protection hidden="1"/>
    </xf>
    <xf numFmtId="2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0" xfId="0" applyBorder="1" applyProtection="1">
      <protection hidden="1"/>
    </xf>
    <xf numFmtId="0" fontId="1" fillId="6" borderId="19" xfId="0" applyFont="1" applyFill="1" applyBorder="1" applyProtection="1">
      <protection hidden="1"/>
    </xf>
    <xf numFmtId="0" fontId="0" fillId="0" borderId="20" xfId="0" applyBorder="1"/>
    <xf numFmtId="0" fontId="0" fillId="0" borderId="21" xfId="0" applyBorder="1"/>
    <xf numFmtId="2" fontId="0" fillId="0" borderId="4" xfId="0" applyNumberFormat="1" applyBorder="1"/>
    <xf numFmtId="0" fontId="5" fillId="7" borderId="4" xfId="0" applyFont="1" applyFill="1" applyBorder="1" applyAlignment="1">
      <alignment horizontal="right" vertical="center" wrapText="1"/>
    </xf>
    <xf numFmtId="0" fontId="6" fillId="0" borderId="4" xfId="0" applyFont="1" applyBorder="1"/>
    <xf numFmtId="0" fontId="3" fillId="0" borderId="4" xfId="0" applyFont="1" applyBorder="1" applyAlignment="1">
      <alignment horizontal="center" vertical="center"/>
    </xf>
    <xf numFmtId="0" fontId="0" fillId="5" borderId="6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1" fillId="6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11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3" fillId="0" borderId="1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6" borderId="18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80"/>
  <sheetViews>
    <sheetView workbookViewId="0">
      <selection activeCell="H24" sqref="H24:I26"/>
    </sheetView>
  </sheetViews>
  <sheetFormatPr baseColWidth="10" defaultColWidth="9.140625" defaultRowHeight="15"/>
  <cols>
    <col min="2" max="2" width="6.140625" customWidth="1"/>
    <col min="3" max="3" width="14.85546875" customWidth="1"/>
    <col min="4" max="4" width="17.5703125" customWidth="1"/>
    <col min="6" max="6" width="13.28515625" customWidth="1"/>
    <col min="7" max="7" width="7.28515625" bestFit="1" customWidth="1"/>
    <col min="10" max="10" width="17.28515625" customWidth="1"/>
    <col min="13" max="13" width="35.42578125" bestFit="1" customWidth="1"/>
    <col min="14" max="14" width="10.85546875" bestFit="1" customWidth="1"/>
  </cols>
  <sheetData>
    <row r="1" spans="2:20" ht="26.25">
      <c r="B1" s="77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44"/>
    </row>
    <row r="2" spans="2:20" ht="23.25" customHeight="1">
      <c r="B2" s="45"/>
      <c r="C2" s="29">
        <v>45324</v>
      </c>
      <c r="D2" s="29">
        <v>45323</v>
      </c>
      <c r="E2" s="28"/>
      <c r="F2" s="8"/>
      <c r="G2" s="41"/>
      <c r="H2" s="41"/>
      <c r="I2" s="24" t="s">
        <v>1</v>
      </c>
      <c r="J2" s="24">
        <v>22162</v>
      </c>
      <c r="K2" s="55"/>
      <c r="L2" s="1"/>
    </row>
    <row r="3" spans="2:20" ht="23.25" customHeight="1">
      <c r="B3" s="45"/>
      <c r="C3" s="36">
        <v>2</v>
      </c>
      <c r="D3" s="36">
        <v>3</v>
      </c>
      <c r="E3" s="28"/>
      <c r="F3" s="37">
        <v>1.5E-3</v>
      </c>
      <c r="G3" s="41"/>
      <c r="H3" s="41">
        <v>1</v>
      </c>
      <c r="I3" s="46" t="s">
        <v>18</v>
      </c>
      <c r="J3" s="39">
        <v>45336</v>
      </c>
      <c r="K3" s="55"/>
      <c r="L3" s="1"/>
    </row>
    <row r="4" spans="2:20">
      <c r="B4" s="47"/>
      <c r="C4" s="39">
        <v>45329</v>
      </c>
      <c r="D4" s="39">
        <v>45330</v>
      </c>
      <c r="E4" s="3" t="s">
        <v>3</v>
      </c>
      <c r="F4" s="3" t="s">
        <v>4</v>
      </c>
      <c r="G4" s="42"/>
      <c r="H4" s="41"/>
      <c r="I4" s="41"/>
      <c r="J4" s="41"/>
      <c r="K4" s="55"/>
      <c r="L4" s="1"/>
    </row>
    <row r="5" spans="2:20">
      <c r="B5" s="48" t="s">
        <v>5</v>
      </c>
      <c r="C5" s="30">
        <v>22053.3</v>
      </c>
      <c r="D5" s="30">
        <v>22011.05</v>
      </c>
      <c r="E5" s="5">
        <f>MAX(C5:D5)</f>
        <v>22053.3</v>
      </c>
      <c r="F5" s="6">
        <f>E5*1.0015</f>
        <v>22086.379950000002</v>
      </c>
      <c r="G5" s="49"/>
      <c r="H5" s="41"/>
      <c r="I5" s="7" t="s">
        <v>6</v>
      </c>
      <c r="J5" s="8"/>
      <c r="K5" s="5">
        <f>FLOOR(F6,50)</f>
        <v>21600</v>
      </c>
      <c r="L5" s="50"/>
      <c r="M5" t="s">
        <v>33</v>
      </c>
    </row>
    <row r="6" spans="2:20">
      <c r="B6" s="48" t="s">
        <v>7</v>
      </c>
      <c r="C6" s="30">
        <v>21860.15</v>
      </c>
      <c r="D6" s="30">
        <v>21665.3</v>
      </c>
      <c r="E6" s="5">
        <f>MIN(C6:D6)</f>
        <v>21665.3</v>
      </c>
      <c r="F6" s="6">
        <f>E6*0.9985</f>
        <v>21632.802050000002</v>
      </c>
      <c r="G6" s="49"/>
      <c r="H6" s="41"/>
      <c r="I6" s="7" t="s">
        <v>8</v>
      </c>
      <c r="J6" s="8"/>
      <c r="K6" s="5">
        <f>CEILING(F5,50)</f>
        <v>22100</v>
      </c>
      <c r="L6" s="50"/>
      <c r="M6" t="s">
        <v>34</v>
      </c>
    </row>
    <row r="7" spans="2:20">
      <c r="B7" s="9"/>
      <c r="C7" s="41"/>
      <c r="D7" s="41"/>
      <c r="E7" s="41"/>
      <c r="F7" s="41"/>
      <c r="G7" s="41"/>
      <c r="H7" s="41"/>
      <c r="I7" s="41"/>
      <c r="J7" s="41"/>
      <c r="K7" s="55"/>
      <c r="L7" s="1"/>
      <c r="N7" t="s">
        <v>32</v>
      </c>
    </row>
    <row r="8" spans="2:20" ht="23.25">
      <c r="B8" s="80" t="s">
        <v>9</v>
      </c>
      <c r="C8" s="81"/>
      <c r="D8" s="81"/>
      <c r="E8" s="81"/>
      <c r="F8" s="82"/>
      <c r="G8" s="41"/>
      <c r="H8" s="80" t="s">
        <v>10</v>
      </c>
      <c r="I8" s="81"/>
      <c r="J8" s="81"/>
      <c r="K8" s="81"/>
      <c r="L8" s="82"/>
      <c r="N8" t="s">
        <v>0</v>
      </c>
    </row>
    <row r="9" spans="2:20" ht="23.25">
      <c r="B9" s="27"/>
      <c r="C9" s="27"/>
      <c r="D9" s="38" t="s">
        <v>35</v>
      </c>
      <c r="E9" s="27"/>
      <c r="F9" s="8"/>
      <c r="G9" s="41"/>
      <c r="H9" s="27"/>
      <c r="I9" s="27"/>
      <c r="J9" s="27"/>
      <c r="K9" s="27"/>
      <c r="L9" s="27"/>
    </row>
    <row r="10" spans="2:20">
      <c r="B10" s="3" t="s">
        <v>11</v>
      </c>
      <c r="C10" s="3" t="s">
        <v>12</v>
      </c>
      <c r="D10" s="3" t="s">
        <v>13</v>
      </c>
      <c r="E10" s="10" t="s">
        <v>14</v>
      </c>
      <c r="F10" s="8"/>
      <c r="G10" s="41"/>
      <c r="H10" s="3" t="s">
        <v>11</v>
      </c>
      <c r="I10" s="3" t="s">
        <v>12</v>
      </c>
      <c r="J10" s="3" t="s">
        <v>13</v>
      </c>
      <c r="K10" s="3" t="s">
        <v>14</v>
      </c>
      <c r="L10" s="3"/>
      <c r="N10" s="34" t="s">
        <v>30</v>
      </c>
    </row>
    <row r="11" spans="2:20">
      <c r="B11" s="8">
        <v>1</v>
      </c>
      <c r="C11" s="5"/>
      <c r="D11" s="11">
        <f>C11*0.85%</f>
        <v>0</v>
      </c>
      <c r="E11" s="31"/>
      <c r="F11" s="57">
        <f t="shared" ref="F11:F19" si="0">E11-D11</f>
        <v>0</v>
      </c>
      <c r="G11" s="51"/>
      <c r="H11" s="8">
        <v>1</v>
      </c>
      <c r="I11" s="5"/>
      <c r="J11" s="11">
        <f t="shared" ref="J11:J20" si="1">I11*0.85%</f>
        <v>0</v>
      </c>
      <c r="K11" s="31"/>
      <c r="L11" s="31">
        <f t="shared" ref="L11:L19" si="2">K11-J11</f>
        <v>0</v>
      </c>
      <c r="N11" t="s">
        <v>2</v>
      </c>
    </row>
    <row r="12" spans="2:20">
      <c r="B12" s="8">
        <v>2</v>
      </c>
      <c r="C12" s="5"/>
      <c r="D12" s="11">
        <f t="shared" ref="D12:D20" si="3">C12*0.85%</f>
        <v>0</v>
      </c>
      <c r="E12" s="31"/>
      <c r="F12" s="57">
        <f t="shared" si="0"/>
        <v>0</v>
      </c>
      <c r="G12" s="51"/>
      <c r="H12" s="8">
        <v>2</v>
      </c>
      <c r="I12" s="5"/>
      <c r="J12" s="11">
        <f t="shared" si="1"/>
        <v>0</v>
      </c>
      <c r="K12" s="31"/>
      <c r="L12" s="31">
        <f t="shared" si="2"/>
        <v>0</v>
      </c>
      <c r="N12" t="s">
        <v>31</v>
      </c>
    </row>
    <row r="13" spans="2:20">
      <c r="B13" s="8">
        <v>3</v>
      </c>
      <c r="C13" s="5"/>
      <c r="D13" s="11">
        <f t="shared" si="3"/>
        <v>0</v>
      </c>
      <c r="E13" s="31"/>
      <c r="F13" s="57">
        <f t="shared" si="0"/>
        <v>0</v>
      </c>
      <c r="G13" s="51"/>
      <c r="H13" s="8">
        <v>3</v>
      </c>
      <c r="I13" s="5"/>
      <c r="J13" s="11">
        <f t="shared" si="1"/>
        <v>0</v>
      </c>
      <c r="K13" s="31"/>
      <c r="L13" s="31">
        <f t="shared" si="2"/>
        <v>0</v>
      </c>
    </row>
    <row r="14" spans="2:20">
      <c r="B14" s="8">
        <v>4</v>
      </c>
      <c r="C14" s="5"/>
      <c r="D14" s="11">
        <f t="shared" si="3"/>
        <v>0</v>
      </c>
      <c r="E14" s="31"/>
      <c r="F14" s="57">
        <f t="shared" si="0"/>
        <v>0</v>
      </c>
      <c r="G14" s="51"/>
      <c r="H14" s="8">
        <v>4</v>
      </c>
      <c r="I14" s="5"/>
      <c r="J14" s="11">
        <f t="shared" si="1"/>
        <v>0</v>
      </c>
      <c r="K14" s="31"/>
      <c r="L14" s="31">
        <f t="shared" si="2"/>
        <v>0</v>
      </c>
    </row>
    <row r="15" spans="2:20">
      <c r="B15" s="8">
        <v>5</v>
      </c>
      <c r="C15" s="5"/>
      <c r="D15" s="11">
        <f t="shared" si="3"/>
        <v>0</v>
      </c>
      <c r="E15" s="31"/>
      <c r="F15" s="57">
        <f t="shared" si="0"/>
        <v>0</v>
      </c>
      <c r="G15" s="51"/>
      <c r="H15" s="8">
        <v>5</v>
      </c>
      <c r="I15" s="5"/>
      <c r="J15" s="11">
        <f t="shared" si="1"/>
        <v>0</v>
      </c>
      <c r="K15" s="31"/>
      <c r="L15" s="31">
        <f t="shared" si="2"/>
        <v>0</v>
      </c>
      <c r="R15">
        <v>2</v>
      </c>
      <c r="S15">
        <v>3</v>
      </c>
      <c r="T15">
        <v>8</v>
      </c>
    </row>
    <row r="16" spans="2:20">
      <c r="B16" s="8">
        <v>6</v>
      </c>
      <c r="C16" s="5"/>
      <c r="D16" s="11">
        <f t="shared" si="3"/>
        <v>0</v>
      </c>
      <c r="E16" s="31"/>
      <c r="F16" s="57">
        <f t="shared" si="0"/>
        <v>0</v>
      </c>
      <c r="G16" s="51"/>
      <c r="H16" s="8">
        <v>6</v>
      </c>
      <c r="I16" s="5"/>
      <c r="J16" s="11">
        <f t="shared" si="1"/>
        <v>0</v>
      </c>
      <c r="K16" s="31"/>
      <c r="L16" s="31">
        <f t="shared" si="2"/>
        <v>0</v>
      </c>
    </row>
    <row r="17" spans="2:13">
      <c r="B17" s="8">
        <v>7</v>
      </c>
      <c r="C17" s="5"/>
      <c r="D17" s="11">
        <f t="shared" si="3"/>
        <v>0</v>
      </c>
      <c r="E17" s="31"/>
      <c r="F17" s="57">
        <f t="shared" si="0"/>
        <v>0</v>
      </c>
      <c r="G17" s="51"/>
      <c r="H17" s="8">
        <v>7</v>
      </c>
      <c r="I17" s="5"/>
      <c r="J17" s="11">
        <f t="shared" si="1"/>
        <v>0</v>
      </c>
      <c r="K17" s="31"/>
      <c r="L17" s="31">
        <f t="shared" si="2"/>
        <v>0</v>
      </c>
    </row>
    <row r="18" spans="2:13">
      <c r="B18" s="8">
        <v>8</v>
      </c>
      <c r="C18" s="5"/>
      <c r="D18" s="11">
        <f t="shared" si="3"/>
        <v>0</v>
      </c>
      <c r="E18" s="58"/>
      <c r="F18" s="57">
        <f t="shared" si="0"/>
        <v>0</v>
      </c>
      <c r="G18" s="51"/>
      <c r="H18" s="8">
        <v>8</v>
      </c>
      <c r="I18" s="5"/>
      <c r="J18" s="11">
        <f t="shared" si="1"/>
        <v>0</v>
      </c>
      <c r="K18" s="31"/>
      <c r="L18" s="31">
        <f t="shared" si="2"/>
        <v>0</v>
      </c>
    </row>
    <row r="19" spans="2:13">
      <c r="B19" s="8">
        <v>9</v>
      </c>
      <c r="C19" s="5"/>
      <c r="D19" s="11">
        <f t="shared" si="3"/>
        <v>0</v>
      </c>
      <c r="E19" s="58"/>
      <c r="F19" s="57">
        <f t="shared" si="0"/>
        <v>0</v>
      </c>
      <c r="G19" s="51"/>
      <c r="H19" s="8">
        <v>9</v>
      </c>
      <c r="I19" s="5"/>
      <c r="J19" s="11">
        <f t="shared" si="1"/>
        <v>0</v>
      </c>
      <c r="K19" s="59"/>
      <c r="L19" s="31">
        <f t="shared" si="2"/>
        <v>0</v>
      </c>
    </row>
    <row r="20" spans="2:13">
      <c r="B20" s="8">
        <v>10</v>
      </c>
      <c r="C20" s="5">
        <f>K5</f>
        <v>21600</v>
      </c>
      <c r="D20" s="11">
        <f t="shared" si="3"/>
        <v>183.60000000000002</v>
      </c>
      <c r="E20" s="31"/>
      <c r="F20" s="57">
        <f>E20-D20</f>
        <v>-183.60000000000002</v>
      </c>
      <c r="G20" s="51"/>
      <c r="H20" s="8">
        <v>10</v>
      </c>
      <c r="I20" s="5">
        <f>K6</f>
        <v>22100</v>
      </c>
      <c r="J20" s="11">
        <f t="shared" si="1"/>
        <v>187.85000000000002</v>
      </c>
      <c r="K20" s="31"/>
      <c r="L20" s="31">
        <f>K20-J20</f>
        <v>-187.85000000000002</v>
      </c>
    </row>
    <row r="21" spans="2:13">
      <c r="B21" s="9"/>
      <c r="D21" s="40"/>
      <c r="F21" s="51" cm="1">
        <f t="array" ref="F21">MIN(IF(F11:F20&gt;0,F11:F20))</f>
        <v>0</v>
      </c>
      <c r="G21" s="51"/>
      <c r="H21" s="41"/>
      <c r="J21" s="40"/>
      <c r="L21" s="43" cm="1">
        <f t="array" ref="L21">MIN(IF(L11:L20&gt;0,L11:L20))</f>
        <v>0</v>
      </c>
    </row>
    <row r="22" spans="2:13">
      <c r="B22" s="9"/>
      <c r="C22" s="41"/>
      <c r="D22" s="41"/>
      <c r="E22" s="41"/>
      <c r="F22" s="41"/>
      <c r="G22" s="41"/>
      <c r="H22" s="41"/>
      <c r="I22" s="41"/>
      <c r="J22" s="41"/>
      <c r="K22" s="55"/>
      <c r="L22" s="1"/>
    </row>
    <row r="23" spans="2:13">
      <c r="B23" s="9"/>
      <c r="C23" s="41"/>
      <c r="D23" s="41"/>
      <c r="E23" s="41"/>
      <c r="F23" s="41"/>
      <c r="G23" s="41"/>
      <c r="H23" s="41"/>
      <c r="I23" s="41"/>
      <c r="J23" s="41"/>
      <c r="K23" s="55"/>
      <c r="L23" s="1"/>
    </row>
    <row r="24" spans="2:13" ht="60">
      <c r="B24" s="12" t="s">
        <v>15</v>
      </c>
      <c r="C24" s="13"/>
      <c r="D24" s="4">
        <f>IF(F21=0,C20,_xlfn.XLOOKUP(F21,F11:F20,C11:C20))</f>
        <v>21600</v>
      </c>
      <c r="E24" s="41"/>
      <c r="F24" s="52" t="s">
        <v>28</v>
      </c>
      <c r="G24" s="41"/>
      <c r="H24" s="13" t="s">
        <v>16</v>
      </c>
      <c r="I24" s="13"/>
      <c r="J24" s="4">
        <f>IF(L21=0,I20,_xlfn.XLOOKUP(L21,L11:L20,I11:I20))</f>
        <v>22100</v>
      </c>
      <c r="K24" s="55"/>
      <c r="L24" s="1"/>
      <c r="M24" s="35">
        <f>L21</f>
        <v>0</v>
      </c>
    </row>
    <row r="25" spans="2:13">
      <c r="B25" s="66" t="s">
        <v>17</v>
      </c>
      <c r="C25" s="67"/>
      <c r="D25" s="4">
        <f>IF(F21=0,D20,_xlfn.XLOOKUP(F21,F11:F20,E11:E20))</f>
        <v>183.60000000000002</v>
      </c>
      <c r="E25" s="41"/>
      <c r="F25" s="41"/>
      <c r="G25" s="41"/>
      <c r="H25" s="79" t="s">
        <v>17</v>
      </c>
      <c r="I25" s="67"/>
      <c r="J25" s="14">
        <f>IF(L21=0,J20,_xlfn.XLOOKUP(L21,L11:L20,K11:K20))</f>
        <v>187.85000000000002</v>
      </c>
      <c r="K25" s="55"/>
      <c r="L25" s="1"/>
    </row>
    <row r="26" spans="2:13">
      <c r="B26" s="68" t="s">
        <v>18</v>
      </c>
      <c r="C26" s="69"/>
      <c r="D26" s="15">
        <v>45330</v>
      </c>
      <c r="E26" s="41"/>
      <c r="F26" s="41" t="s">
        <v>29</v>
      </c>
      <c r="G26" s="41"/>
      <c r="H26" s="69" t="s">
        <v>18</v>
      </c>
      <c r="I26" s="69"/>
      <c r="J26" s="16">
        <v>45330</v>
      </c>
      <c r="K26" s="55"/>
      <c r="L26" s="1"/>
    </row>
    <row r="27" spans="2:13">
      <c r="B27" s="9"/>
      <c r="C27" s="41"/>
      <c r="D27" s="41"/>
      <c r="E27" s="41"/>
      <c r="F27" s="41"/>
      <c r="G27" s="41"/>
      <c r="H27" s="41"/>
      <c r="I27" s="41"/>
      <c r="J27" s="41"/>
      <c r="K27" s="55"/>
      <c r="L27" s="1"/>
    </row>
    <row r="28" spans="2:13">
      <c r="B28" s="70" t="s">
        <v>19</v>
      </c>
      <c r="C28" s="71"/>
      <c r="D28" s="71"/>
      <c r="E28" s="41"/>
      <c r="F28" s="41"/>
      <c r="G28" s="41"/>
      <c r="H28" s="71" t="s">
        <v>10</v>
      </c>
      <c r="I28" s="71"/>
      <c r="J28" s="71"/>
      <c r="K28" s="55"/>
      <c r="L28" s="1"/>
    </row>
    <row r="29" spans="2:13">
      <c r="B29" s="72" t="s">
        <v>20</v>
      </c>
      <c r="C29" s="73"/>
      <c r="D29" s="17">
        <f>D24</f>
        <v>21600</v>
      </c>
      <c r="E29" s="41"/>
      <c r="F29" s="41"/>
      <c r="G29" s="41"/>
      <c r="H29" s="74" t="s">
        <v>20</v>
      </c>
      <c r="I29" s="73"/>
      <c r="J29" s="17">
        <f>J24</f>
        <v>22100</v>
      </c>
      <c r="K29" s="55"/>
      <c r="L29" s="1"/>
    </row>
    <row r="30" spans="2:13">
      <c r="B30" s="72" t="s">
        <v>18</v>
      </c>
      <c r="C30" s="73"/>
      <c r="D30" s="18">
        <f>D26</f>
        <v>45330</v>
      </c>
      <c r="E30" s="41"/>
      <c r="F30" s="41"/>
      <c r="G30" s="41"/>
      <c r="H30" s="72" t="s">
        <v>18</v>
      </c>
      <c r="I30" s="73"/>
      <c r="J30" s="18">
        <f>J26</f>
        <v>45330</v>
      </c>
      <c r="K30" s="55"/>
      <c r="L30" s="1"/>
    </row>
    <row r="31" spans="2:13">
      <c r="B31" s="72" t="s">
        <v>21</v>
      </c>
      <c r="C31" s="73"/>
      <c r="D31" s="19">
        <f>D25*0.9</f>
        <v>165.24000000000004</v>
      </c>
      <c r="E31" s="41"/>
      <c r="F31" s="41"/>
      <c r="G31" s="41"/>
      <c r="H31" s="74" t="s">
        <v>21</v>
      </c>
      <c r="I31" s="73"/>
      <c r="J31" s="19">
        <f>J25*0.9</f>
        <v>169.06500000000003</v>
      </c>
      <c r="K31" s="55"/>
      <c r="L31" s="1"/>
    </row>
    <row r="32" spans="2:13">
      <c r="B32" s="72" t="s">
        <v>22</v>
      </c>
      <c r="C32" s="73"/>
      <c r="D32" s="19">
        <f>D31*0.25</f>
        <v>41.310000000000009</v>
      </c>
      <c r="E32" s="41"/>
      <c r="F32" s="41"/>
      <c r="G32" s="41"/>
      <c r="H32" s="74" t="s">
        <v>22</v>
      </c>
      <c r="I32" s="73"/>
      <c r="J32" s="19">
        <f>J31*0.25</f>
        <v>42.266250000000007</v>
      </c>
      <c r="K32" s="55"/>
      <c r="L32" s="1"/>
    </row>
    <row r="33" spans="2:12">
      <c r="B33" s="72" t="s">
        <v>23</v>
      </c>
      <c r="C33" s="73"/>
      <c r="D33" s="19">
        <f>D31*1.75</f>
        <v>289.17000000000007</v>
      </c>
      <c r="E33" s="41"/>
      <c r="F33" s="41"/>
      <c r="G33" s="41"/>
      <c r="H33" s="74" t="s">
        <v>23</v>
      </c>
      <c r="I33" s="73"/>
      <c r="J33" s="19">
        <f>J31*1.75</f>
        <v>295.86375000000004</v>
      </c>
      <c r="K33" s="55"/>
      <c r="L33" s="1"/>
    </row>
    <row r="34" spans="2:12">
      <c r="B34" s="9"/>
      <c r="C34" s="41"/>
      <c r="D34" s="53"/>
      <c r="E34" s="41"/>
      <c r="F34" s="41"/>
      <c r="G34" s="41"/>
      <c r="H34" s="41"/>
      <c r="I34" s="41"/>
      <c r="J34" s="53"/>
      <c r="K34" s="55"/>
      <c r="L34" s="1"/>
    </row>
    <row r="35" spans="2:12">
      <c r="B35" s="75" t="s">
        <v>24</v>
      </c>
      <c r="C35" s="76"/>
      <c r="D35" s="4">
        <v>400</v>
      </c>
      <c r="E35" s="41"/>
      <c r="F35" s="41"/>
      <c r="G35" s="41"/>
      <c r="H35" s="76" t="s">
        <v>24</v>
      </c>
      <c r="I35" s="76"/>
      <c r="J35" s="4">
        <v>400</v>
      </c>
      <c r="K35" s="55"/>
      <c r="L35" s="1"/>
    </row>
    <row r="36" spans="2:12">
      <c r="B36" s="61" t="s">
        <v>25</v>
      </c>
      <c r="C36" s="62"/>
      <c r="D36" s="21">
        <f>(D35*1.1)</f>
        <v>440.00000000000006</v>
      </c>
      <c r="E36" s="41"/>
      <c r="F36" s="41"/>
      <c r="G36" s="41"/>
      <c r="H36" s="62" t="s">
        <v>25</v>
      </c>
      <c r="I36" s="62"/>
      <c r="J36" s="21">
        <f>(J35*1.1)</f>
        <v>440.00000000000006</v>
      </c>
      <c r="K36" s="55"/>
      <c r="L36" s="1"/>
    </row>
    <row r="37" spans="2:12">
      <c r="B37" s="9"/>
      <c r="C37" s="41"/>
      <c r="D37" s="53"/>
      <c r="E37" s="41"/>
      <c r="F37" s="41"/>
      <c r="G37" s="41"/>
      <c r="H37" s="41"/>
      <c r="I37" s="41"/>
      <c r="J37" s="53"/>
      <c r="K37" s="55"/>
      <c r="L37" s="1"/>
    </row>
    <row r="38" spans="2:12" ht="15.75" thickBot="1">
      <c r="B38" s="83" t="s">
        <v>26</v>
      </c>
      <c r="C38" s="84"/>
      <c r="D38" s="54">
        <f>(D31-D32)*50</f>
        <v>6196.5000000000018</v>
      </c>
      <c r="E38" s="22"/>
      <c r="F38" s="22"/>
      <c r="G38" s="22"/>
      <c r="H38" s="85" t="s">
        <v>26</v>
      </c>
      <c r="I38" s="85"/>
      <c r="J38" s="54">
        <f>(J31-J32)*50</f>
        <v>6339.9375000000009</v>
      </c>
      <c r="K38" s="56"/>
      <c r="L38" s="23"/>
    </row>
    <row r="51" spans="2:5" ht="23.25">
      <c r="B51" s="64" t="s">
        <v>9</v>
      </c>
      <c r="C51" s="65"/>
      <c r="D51" s="65"/>
      <c r="E51" s="65"/>
    </row>
    <row r="52" spans="2:5" ht="23.25">
      <c r="B52" s="26"/>
      <c r="C52" s="27"/>
      <c r="D52" s="38" t="s">
        <v>35</v>
      </c>
      <c r="E52" s="27"/>
    </row>
    <row r="53" spans="2:5">
      <c r="B53" s="7" t="s">
        <v>11</v>
      </c>
      <c r="C53" s="3" t="s">
        <v>12</v>
      </c>
      <c r="D53" s="3" t="s">
        <v>13</v>
      </c>
      <c r="E53" s="10" t="s">
        <v>14</v>
      </c>
    </row>
    <row r="54" spans="2:5">
      <c r="B54" s="2">
        <v>1</v>
      </c>
      <c r="C54" s="5"/>
      <c r="D54" s="11">
        <f>C54*0.85%</f>
        <v>0</v>
      </c>
      <c r="E54" s="31"/>
    </row>
    <row r="55" spans="2:5">
      <c r="B55" s="2">
        <v>2</v>
      </c>
      <c r="C55" s="5"/>
      <c r="D55" s="11">
        <f t="shared" ref="D55:D63" si="4">C55*0.85%</f>
        <v>0</v>
      </c>
      <c r="E55" s="31"/>
    </row>
    <row r="56" spans="2:5">
      <c r="B56" s="2">
        <v>3</v>
      </c>
      <c r="C56" s="5"/>
      <c r="D56" s="11">
        <f t="shared" si="4"/>
        <v>0</v>
      </c>
      <c r="E56" s="31"/>
    </row>
    <row r="57" spans="2:5">
      <c r="B57" s="2">
        <v>4</v>
      </c>
      <c r="C57" s="5"/>
      <c r="D57" s="11">
        <f t="shared" si="4"/>
        <v>0</v>
      </c>
      <c r="E57" s="31"/>
    </row>
    <row r="58" spans="2:5">
      <c r="B58" s="2">
        <v>5</v>
      </c>
      <c r="C58" s="5"/>
      <c r="D58" s="11">
        <f t="shared" si="4"/>
        <v>0</v>
      </c>
      <c r="E58" s="31"/>
    </row>
    <row r="59" spans="2:5">
      <c r="B59" s="2">
        <v>6</v>
      </c>
      <c r="C59" s="5"/>
      <c r="D59" s="11">
        <f t="shared" si="4"/>
        <v>0</v>
      </c>
      <c r="E59" s="31"/>
    </row>
    <row r="60" spans="2:5" ht="15.75" thickBot="1">
      <c r="B60" s="2">
        <v>7</v>
      </c>
      <c r="C60" s="5"/>
      <c r="D60" s="11">
        <f t="shared" si="4"/>
        <v>0</v>
      </c>
      <c r="E60" s="31"/>
    </row>
    <row r="61" spans="2:5" ht="15.75" thickBot="1">
      <c r="B61" s="2">
        <v>8</v>
      </c>
      <c r="C61" s="5">
        <v>21700</v>
      </c>
      <c r="D61" s="11">
        <f t="shared" si="4"/>
        <v>184.45000000000002</v>
      </c>
      <c r="E61" s="33"/>
    </row>
    <row r="62" spans="2:5" ht="15.75" thickBot="1">
      <c r="B62" s="2">
        <v>9</v>
      </c>
      <c r="C62" s="5">
        <v>21650</v>
      </c>
      <c r="D62" s="11">
        <f t="shared" si="4"/>
        <v>184.02500000000001</v>
      </c>
      <c r="E62" s="33">
        <v>183.65</v>
      </c>
    </row>
    <row r="63" spans="2:5">
      <c r="B63" s="2">
        <v>10</v>
      </c>
      <c r="C63" s="5">
        <v>21600</v>
      </c>
      <c r="D63" s="11">
        <f t="shared" si="4"/>
        <v>183.60000000000002</v>
      </c>
      <c r="E63" s="32">
        <v>211.7</v>
      </c>
    </row>
    <row r="64" spans="2:5">
      <c r="B64" s="9"/>
      <c r="D64" t="s">
        <v>27</v>
      </c>
    </row>
    <row r="65" spans="2:5">
      <c r="B65" s="9"/>
    </row>
    <row r="66" spans="2:5">
      <c r="B66" s="12" t="s">
        <v>15</v>
      </c>
      <c r="C66" s="13"/>
      <c r="D66" s="4">
        <v>21600</v>
      </c>
      <c r="E66">
        <f>C63</f>
        <v>21600</v>
      </c>
    </row>
    <row r="67" spans="2:5">
      <c r="B67" s="66" t="s">
        <v>17</v>
      </c>
      <c r="C67" s="67"/>
      <c r="D67" s="4">
        <v>211.7</v>
      </c>
    </row>
    <row r="68" spans="2:5">
      <c r="B68" s="68" t="s">
        <v>18</v>
      </c>
      <c r="C68" s="69"/>
      <c r="D68" s="15">
        <v>45330</v>
      </c>
    </row>
    <row r="69" spans="2:5">
      <c r="B69" s="9"/>
    </row>
    <row r="70" spans="2:5">
      <c r="B70" s="70" t="s">
        <v>19</v>
      </c>
      <c r="C70" s="71"/>
      <c r="D70" s="71"/>
    </row>
    <row r="71" spans="2:5">
      <c r="B71" s="72" t="s">
        <v>20</v>
      </c>
      <c r="C71" s="73"/>
      <c r="D71" s="17">
        <f>D66</f>
        <v>21600</v>
      </c>
    </row>
    <row r="72" spans="2:5">
      <c r="B72" s="72" t="s">
        <v>18</v>
      </c>
      <c r="C72" s="73"/>
      <c r="D72" s="18">
        <f>D68</f>
        <v>45330</v>
      </c>
    </row>
    <row r="73" spans="2:5">
      <c r="B73" s="72" t="s">
        <v>21</v>
      </c>
      <c r="C73" s="73"/>
      <c r="D73" s="19">
        <f>D67*0.9</f>
        <v>190.53</v>
      </c>
    </row>
    <row r="74" spans="2:5">
      <c r="B74" s="72" t="s">
        <v>22</v>
      </c>
      <c r="C74" s="73"/>
      <c r="D74" s="19">
        <f>D73*0.25</f>
        <v>47.6325</v>
      </c>
    </row>
    <row r="75" spans="2:5">
      <c r="B75" s="72" t="s">
        <v>23</v>
      </c>
      <c r="C75" s="73"/>
      <c r="D75" s="19">
        <f>D73*1.75</f>
        <v>333.42750000000001</v>
      </c>
    </row>
    <row r="76" spans="2:5">
      <c r="B76" s="9"/>
      <c r="D76" s="20"/>
    </row>
    <row r="77" spans="2:5">
      <c r="B77" s="75" t="s">
        <v>24</v>
      </c>
      <c r="C77" s="76"/>
      <c r="D77" s="4">
        <v>400</v>
      </c>
    </row>
    <row r="78" spans="2:5">
      <c r="B78" s="61" t="s">
        <v>25</v>
      </c>
      <c r="C78" s="62"/>
      <c r="D78" s="21">
        <f>(D77*1.1)</f>
        <v>440.00000000000006</v>
      </c>
    </row>
    <row r="79" spans="2:5">
      <c r="B79" s="9"/>
      <c r="D79" s="20"/>
    </row>
    <row r="80" spans="2:5" ht="15.75" thickBot="1">
      <c r="B80" s="63" t="s">
        <v>26</v>
      </c>
      <c r="C80" s="63"/>
      <c r="D80" s="25">
        <f>(D73-D74)*50</f>
        <v>7144.875</v>
      </c>
      <c r="E80" s="22"/>
    </row>
  </sheetData>
  <mergeCells count="37">
    <mergeCell ref="B29:C29"/>
    <mergeCell ref="H29:I29"/>
    <mergeCell ref="B30:C30"/>
    <mergeCell ref="H30:I30"/>
    <mergeCell ref="B35:C35"/>
    <mergeCell ref="H35:I35"/>
    <mergeCell ref="B31:C31"/>
    <mergeCell ref="H31:I31"/>
    <mergeCell ref="B1:K1"/>
    <mergeCell ref="B25:C25"/>
    <mergeCell ref="H25:I25"/>
    <mergeCell ref="B28:D28"/>
    <mergeCell ref="H28:J28"/>
    <mergeCell ref="H8:L8"/>
    <mergeCell ref="B8:F8"/>
    <mergeCell ref="B26:C26"/>
    <mergeCell ref="H26:I26"/>
    <mergeCell ref="B32:C32"/>
    <mergeCell ref="H32:I32"/>
    <mergeCell ref="B33:C33"/>
    <mergeCell ref="H33:I33"/>
    <mergeCell ref="B77:C77"/>
    <mergeCell ref="B38:C38"/>
    <mergeCell ref="H38:I38"/>
    <mergeCell ref="B36:C36"/>
    <mergeCell ref="H36:I36"/>
    <mergeCell ref="B78:C78"/>
    <mergeCell ref="B80:C80"/>
    <mergeCell ref="B51:E51"/>
    <mergeCell ref="B67:C67"/>
    <mergeCell ref="B68:C68"/>
    <mergeCell ref="B70:D70"/>
    <mergeCell ref="B71:C71"/>
    <mergeCell ref="B72:C72"/>
    <mergeCell ref="B73:C73"/>
    <mergeCell ref="B74:C74"/>
    <mergeCell ref="B75:C7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2C0A-40E0-4BA4-AAF2-2DCC381E6078}">
  <dimension ref="B3:L26"/>
  <sheetViews>
    <sheetView tabSelected="1" workbookViewId="0">
      <selection activeCell="C5" sqref="C5"/>
    </sheetView>
  </sheetViews>
  <sheetFormatPr baseColWidth="10" defaultRowHeight="15"/>
  <cols>
    <col min="3" max="3" width="10.42578125" bestFit="1" customWidth="1"/>
  </cols>
  <sheetData>
    <row r="3" spans="2:12">
      <c r="J3" s="39">
        <v>45337</v>
      </c>
    </row>
    <row r="4" spans="2:12">
      <c r="B4" s="47"/>
      <c r="C4" s="39">
        <v>45330</v>
      </c>
      <c r="D4" s="39">
        <v>45331</v>
      </c>
      <c r="E4" s="3" t="s">
        <v>3</v>
      </c>
      <c r="F4" s="3" t="s">
        <v>4</v>
      </c>
      <c r="G4" s="42"/>
      <c r="H4" s="41"/>
      <c r="I4" s="41"/>
      <c r="J4" s="41"/>
      <c r="K4" s="55"/>
    </row>
    <row r="5" spans="2:12">
      <c r="B5" s="48" t="s">
        <v>5</v>
      </c>
      <c r="C5" s="30">
        <v>21870.85</v>
      </c>
      <c r="D5" s="30">
        <v>21953.85</v>
      </c>
      <c r="E5" s="5">
        <v>21953.85</v>
      </c>
      <c r="F5" s="6">
        <v>21987</v>
      </c>
      <c r="G5" s="49"/>
      <c r="H5" s="41"/>
      <c r="I5" s="7" t="s">
        <v>6</v>
      </c>
      <c r="J5" s="8"/>
      <c r="K5" s="5">
        <v>21450</v>
      </c>
    </row>
    <row r="6" spans="2:12">
      <c r="B6" s="48" t="s">
        <v>7</v>
      </c>
      <c r="C6" s="30">
        <v>21530.2</v>
      </c>
      <c r="D6" s="30">
        <v>21794.799999999999</v>
      </c>
      <c r="E6" s="5">
        <v>21530.2</v>
      </c>
      <c r="F6" s="6">
        <v>21498</v>
      </c>
      <c r="G6" s="49"/>
      <c r="H6" s="41"/>
      <c r="I6" s="7" t="s">
        <v>8</v>
      </c>
      <c r="J6" s="8"/>
      <c r="K6" s="5">
        <v>22000</v>
      </c>
    </row>
    <row r="8" spans="2:12" ht="23.25">
      <c r="B8" s="80" t="s">
        <v>9</v>
      </c>
      <c r="C8" s="81"/>
      <c r="D8" s="81"/>
      <c r="E8" s="81"/>
      <c r="F8" s="82"/>
      <c r="H8" s="80" t="s">
        <v>10</v>
      </c>
      <c r="I8" s="81"/>
      <c r="J8" s="81"/>
      <c r="K8" s="81"/>
      <c r="L8" s="82"/>
    </row>
    <row r="9" spans="2:12" ht="23.25">
      <c r="B9" s="60"/>
      <c r="C9" s="60"/>
      <c r="D9" s="38" t="s">
        <v>35</v>
      </c>
      <c r="E9" s="60"/>
      <c r="F9" s="8"/>
      <c r="H9" s="60"/>
      <c r="I9" s="60"/>
      <c r="J9" s="60"/>
      <c r="K9" s="60"/>
      <c r="L9" s="60"/>
    </row>
    <row r="10" spans="2:12">
      <c r="B10" s="3"/>
      <c r="C10" s="3" t="s">
        <v>37</v>
      </c>
      <c r="D10" s="3" t="s">
        <v>38</v>
      </c>
      <c r="E10" s="10" t="s">
        <v>39</v>
      </c>
      <c r="F10" s="8" t="s">
        <v>40</v>
      </c>
      <c r="H10" s="3"/>
      <c r="I10" s="3" t="s">
        <v>37</v>
      </c>
      <c r="J10" s="3" t="s">
        <v>38</v>
      </c>
      <c r="K10" s="3" t="s">
        <v>39</v>
      </c>
      <c r="L10" s="3" t="s">
        <v>40</v>
      </c>
    </row>
    <row r="11" spans="2:12">
      <c r="B11" s="8">
        <v>0</v>
      </c>
      <c r="C11">
        <v>21450</v>
      </c>
      <c r="D11">
        <v>182.32500000000002</v>
      </c>
      <c r="E11">
        <v>146.35</v>
      </c>
      <c r="F11">
        <v>-35.979999999999997</v>
      </c>
      <c r="H11" s="8">
        <v>0</v>
      </c>
      <c r="I11">
        <v>22000</v>
      </c>
      <c r="J11">
        <v>187</v>
      </c>
      <c r="K11">
        <v>54</v>
      </c>
      <c r="L11">
        <v>-133</v>
      </c>
    </row>
    <row r="12" spans="2:12">
      <c r="B12" s="8"/>
      <c r="H12" s="8"/>
    </row>
    <row r="13" spans="2:12">
      <c r="B13" s="8"/>
      <c r="H13" s="8"/>
    </row>
    <row r="14" spans="2:12">
      <c r="B14" s="8"/>
      <c r="H14" s="8"/>
    </row>
    <row r="15" spans="2:12">
      <c r="B15" s="8"/>
      <c r="H15" s="8"/>
    </row>
    <row r="16" spans="2:12">
      <c r="B16" s="8"/>
      <c r="H16" s="8"/>
    </row>
    <row r="17" spans="2:10">
      <c r="B17" s="8"/>
      <c r="H17" s="8"/>
    </row>
    <row r="18" spans="2:10">
      <c r="B18" s="8"/>
      <c r="H18" s="8"/>
    </row>
    <row r="19" spans="2:10">
      <c r="B19" s="8"/>
      <c r="H19" s="8"/>
    </row>
    <row r="20" spans="2:10">
      <c r="B20" s="8"/>
      <c r="H20" s="8"/>
    </row>
    <row r="24" spans="2:10">
      <c r="B24" s="12" t="s">
        <v>15</v>
      </c>
      <c r="C24" s="13"/>
      <c r="D24" s="4" t="s">
        <v>36</v>
      </c>
      <c r="H24" s="13" t="s">
        <v>16</v>
      </c>
      <c r="I24" s="13"/>
      <c r="J24" s="4" t="s">
        <v>36</v>
      </c>
    </row>
    <row r="25" spans="2:10">
      <c r="B25" s="66" t="s">
        <v>17</v>
      </c>
      <c r="C25" s="67"/>
      <c r="D25" s="4" t="s">
        <v>36</v>
      </c>
      <c r="H25" s="79" t="s">
        <v>17</v>
      </c>
      <c r="I25" s="67"/>
      <c r="J25" s="14" t="s">
        <v>36</v>
      </c>
    </row>
    <row r="26" spans="2:10">
      <c r="B26" s="68" t="s">
        <v>18</v>
      </c>
      <c r="C26" s="69"/>
      <c r="D26" s="15">
        <v>45330</v>
      </c>
      <c r="H26" s="69" t="s">
        <v>18</v>
      </c>
      <c r="I26" s="69"/>
      <c r="J26" s="16"/>
    </row>
  </sheetData>
  <mergeCells count="6">
    <mergeCell ref="B8:F8"/>
    <mergeCell ref="H8:L8"/>
    <mergeCell ref="B25:C25"/>
    <mergeCell ref="B26:C26"/>
    <mergeCell ref="H25:I25"/>
    <mergeCell ref="H26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R1</vt:lpstr>
      <vt:lpstr>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Administrateur</cp:lastModifiedBy>
  <dcterms:created xsi:type="dcterms:W3CDTF">2024-02-03T18:49:21Z</dcterms:created>
  <dcterms:modified xsi:type="dcterms:W3CDTF">2024-02-15T14:55:31Z</dcterms:modified>
</cp:coreProperties>
</file>