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E04705CF-6C45-4287-A2D9-ECC239C6DC2A}" xr6:coauthVersionLast="47" xr6:coauthVersionMax="47" xr10:uidLastSave="{00000000-0000-0000-0000-000000000000}"/>
  <bookViews>
    <workbookView xWindow="-110" yWindow="-110" windowWidth="19420" windowHeight="11020" xr2:uid="{DEFD8C9E-09CA-4149-9132-0B014A8109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3" i="1" l="1"/>
  <c r="H43" i="1"/>
  <c r="F44" i="1"/>
  <c r="H44" i="1"/>
  <c r="F45" i="1"/>
  <c r="H45" i="1"/>
  <c r="F46" i="1"/>
  <c r="H46" i="1"/>
  <c r="F47" i="1"/>
  <c r="H47" i="1"/>
  <c r="F48" i="1"/>
  <c r="H48" i="1"/>
  <c r="F49" i="1"/>
  <c r="H49" i="1"/>
  <c r="F50" i="1"/>
  <c r="H50" i="1"/>
  <c r="F51" i="1"/>
  <c r="H51" i="1"/>
  <c r="F52" i="1"/>
  <c r="H52" i="1"/>
  <c r="F53" i="1"/>
  <c r="H53" i="1"/>
  <c r="F54" i="1"/>
  <c r="H54" i="1"/>
  <c r="F55" i="1"/>
  <c r="H55" i="1"/>
  <c r="F56" i="1"/>
  <c r="H56" i="1"/>
  <c r="F57" i="1"/>
  <c r="H57" i="1"/>
  <c r="F58" i="1"/>
  <c r="H58" i="1"/>
  <c r="F59" i="1"/>
  <c r="H59" i="1"/>
  <c r="F60" i="1"/>
  <c r="H60" i="1"/>
  <c r="F61" i="1"/>
  <c r="H61" i="1"/>
  <c r="F62" i="1"/>
  <c r="H62" i="1"/>
  <c r="F23" i="1"/>
  <c r="H23" i="1"/>
  <c r="F24" i="1"/>
  <c r="H24" i="1"/>
  <c r="F25" i="1"/>
  <c r="H25" i="1"/>
  <c r="F26" i="1"/>
  <c r="H26" i="1"/>
  <c r="F27" i="1"/>
  <c r="H27" i="1"/>
  <c r="F28" i="1"/>
  <c r="H28" i="1"/>
  <c r="F29" i="1"/>
  <c r="H29" i="1"/>
  <c r="F30" i="1"/>
  <c r="H30" i="1"/>
  <c r="F31" i="1"/>
  <c r="H31" i="1"/>
  <c r="F32" i="1"/>
  <c r="H32" i="1"/>
  <c r="F33" i="1"/>
  <c r="H33" i="1"/>
  <c r="F34" i="1"/>
  <c r="H34" i="1"/>
  <c r="F35" i="1"/>
  <c r="H35" i="1"/>
  <c r="F36" i="1"/>
  <c r="H36" i="1"/>
  <c r="F37" i="1"/>
  <c r="H37" i="1"/>
  <c r="F38" i="1"/>
  <c r="H38" i="1"/>
  <c r="F39" i="1"/>
  <c r="H39" i="1"/>
  <c r="F40" i="1"/>
  <c r="H40" i="1"/>
  <c r="F41" i="1"/>
  <c r="H41" i="1"/>
  <c r="F42" i="1"/>
  <c r="H42" i="1"/>
  <c r="F3" i="1"/>
  <c r="H3" i="1"/>
  <c r="F4" i="1"/>
  <c r="H4" i="1"/>
  <c r="F5" i="1"/>
  <c r="H5" i="1"/>
  <c r="F6" i="1"/>
  <c r="H6" i="1"/>
  <c r="F7" i="1"/>
  <c r="H7" i="1"/>
  <c r="F8" i="1"/>
  <c r="H8" i="1"/>
  <c r="F9" i="1"/>
  <c r="H9" i="1"/>
  <c r="F10" i="1"/>
  <c r="H10" i="1"/>
  <c r="F11" i="1"/>
  <c r="H11" i="1"/>
  <c r="F12" i="1"/>
  <c r="H12" i="1"/>
  <c r="F13" i="1"/>
  <c r="H13" i="1"/>
  <c r="F14" i="1"/>
  <c r="H14" i="1"/>
  <c r="F15" i="1"/>
  <c r="H15" i="1"/>
  <c r="F16" i="1"/>
  <c r="H16" i="1"/>
  <c r="F17" i="1"/>
  <c r="H17" i="1"/>
  <c r="F18" i="1"/>
  <c r="H18" i="1"/>
  <c r="F19" i="1"/>
  <c r="H19" i="1"/>
  <c r="F20" i="1"/>
  <c r="H20" i="1"/>
  <c r="F21" i="1"/>
  <c r="H21" i="1"/>
  <c r="F22" i="1"/>
  <c r="H22" i="1"/>
</calcChain>
</file>

<file path=xl/sharedStrings.xml><?xml version="1.0" encoding="utf-8"?>
<sst xmlns="http://schemas.openxmlformats.org/spreadsheetml/2006/main" count="795" uniqueCount="553">
  <si>
    <t>Company name</t>
  </si>
  <si>
    <t>Investor Name</t>
  </si>
  <si>
    <t>Designation</t>
  </si>
  <si>
    <t>Linkedin ID</t>
  </si>
  <si>
    <t>Email Id</t>
  </si>
  <si>
    <t>Phone No.</t>
  </si>
  <si>
    <t>Point of Contact</t>
  </si>
  <si>
    <t>POC Number</t>
  </si>
  <si>
    <t>Sector Interest</t>
  </si>
  <si>
    <t>Ticket Size</t>
  </si>
  <si>
    <t>Investment Stage</t>
  </si>
  <si>
    <t>Source of Capital</t>
  </si>
  <si>
    <t>Investment Strategy</t>
  </si>
  <si>
    <t>Geography</t>
  </si>
  <si>
    <t>Market Type</t>
  </si>
  <si>
    <t>Alpha Ventures</t>
  </si>
  <si>
    <t>Rajeev Mehta</t>
  </si>
  <si>
    <t>Managing Partner</t>
  </si>
  <si>
    <t>https://linkedin.com/in/rajeevmehta</t>
  </si>
  <si>
    <t>r.m@alphaventures.com</t>
  </si>
  <si>
    <t>Aryan Desai</t>
  </si>
  <si>
    <t>FinTech, SaaS</t>
  </si>
  <si>
    <t>$500K - $1M</t>
  </si>
  <si>
    <t>Seed</t>
  </si>
  <si>
    <t>Fund I</t>
  </si>
  <si>
    <t>Equity</t>
  </si>
  <si>
    <t>Long-term</t>
  </si>
  <si>
    <t>India</t>
  </si>
  <si>
    <t>B2B</t>
  </si>
  <si>
    <t>Next Horizon Capital</t>
  </si>
  <si>
    <t>Neha Sharma</t>
  </si>
  <si>
    <t>Principal</t>
  </si>
  <si>
    <t>https://linkedin.com/in/nehasharma</t>
  </si>
  <si>
    <t>n.sharma@nhcap.com</t>
  </si>
  <si>
    <t>Simran Kaur</t>
  </si>
  <si>
    <t>HealthTech, EdTech</t>
  </si>
  <si>
    <t>$250K - $750K</t>
  </si>
  <si>
    <t>Pre-Seed</t>
  </si>
  <si>
    <t>Family Office</t>
  </si>
  <si>
    <t>Strategic</t>
  </si>
  <si>
    <t>Global</t>
  </si>
  <si>
    <t>B2C</t>
  </si>
  <si>
    <t>BlueRock Partners</t>
  </si>
  <si>
    <t>Amit Rana</t>
  </si>
  <si>
    <t>General Partner</t>
  </si>
  <si>
    <t>https://linkedin.com/in/amitrana</t>
  </si>
  <si>
    <t>a.rana@bluerock.in</t>
  </si>
  <si>
    <t>Raj Malhotra</t>
  </si>
  <si>
    <t>Agritech, D2C</t>
  </si>
  <si>
    <t>$1M - $2M</t>
  </si>
  <si>
    <t>Series A</t>
  </si>
  <si>
    <t>Cross-border Fund</t>
  </si>
  <si>
    <t>Hands-on</t>
  </si>
  <si>
    <t>India, SEA</t>
  </si>
  <si>
    <t>Vertex Capital</t>
  </si>
  <si>
    <t>Maya Verma</t>
  </si>
  <si>
    <t>Investment Manager</t>
  </si>
  <si>
    <t>https://linkedin.com/in/mayaverma</t>
  </si>
  <si>
    <t>maya@vertexvc.com</t>
  </si>
  <si>
    <t>Nikhil Bansal</t>
  </si>
  <si>
    <t>DeepTech, Clean Energy</t>
  </si>
  <si>
    <t>$300K - $900K</t>
  </si>
  <si>
    <t>Institutional</t>
  </si>
  <si>
    <t>Impact Driven</t>
  </si>
  <si>
    <t>India, EU</t>
  </si>
  <si>
    <t>Stormbridge Ventures</t>
  </si>
  <si>
    <t>Rohan Sood</t>
  </si>
  <si>
    <t>Partner</t>
  </si>
  <si>
    <t>https://linkedin.com/in/rohansood</t>
  </si>
  <si>
    <t>rsood@stormbridge.com</t>
  </si>
  <si>
    <t>Priya Taneja</t>
  </si>
  <si>
    <t>AI, Mobility</t>
  </si>
  <si>
    <t>$1M - $1.5M</t>
  </si>
  <si>
    <t>Series B</t>
  </si>
  <si>
    <t>Corporate VC</t>
  </si>
  <si>
    <t>Scalable</t>
  </si>
  <si>
    <t>India, US</t>
  </si>
  <si>
    <t>GreenEdge Capital</t>
  </si>
  <si>
    <t>Divya Khurana</t>
  </si>
  <si>
    <t>Analyst</t>
  </si>
  <si>
    <t>https://linkedin.com/in/divyakhurana</t>
  </si>
  <si>
    <t>divya@greenedgecap.com</t>
  </si>
  <si>
    <t>Vaibhav Desai</t>
  </si>
  <si>
    <t>Sustainability, Agri</t>
  </si>
  <si>
    <t>$100K - $500K</t>
  </si>
  <si>
    <t>Angel Network</t>
  </si>
  <si>
    <t>Conservative</t>
  </si>
  <si>
    <t>Rural India</t>
  </si>
  <si>
    <t>Falcon Crest Fund</t>
  </si>
  <si>
    <t>Ankit Jain</t>
  </si>
  <si>
    <t>Investment Associate</t>
  </si>
  <si>
    <t>https://linkedin.com/in/ankitjain</t>
  </si>
  <si>
    <t>a.jain@falconcrest.com</t>
  </si>
  <si>
    <t>Ritika Rao</t>
  </si>
  <si>
    <t>Consumer Tech</t>
  </si>
  <si>
    <t>$700K - $1.2M</t>
  </si>
  <si>
    <t>Fund II</t>
  </si>
  <si>
    <t>Value-based</t>
  </si>
  <si>
    <t>Prime Orbit Partners</t>
  </si>
  <si>
    <t>Shalini Nair</t>
  </si>
  <si>
    <t>Co-founder</t>
  </si>
  <si>
    <t>https://linkedin.com/in/shalininair</t>
  </si>
  <si>
    <t>s.nair@primeorbit.com</t>
  </si>
  <si>
    <t>Anand Nambiar</t>
  </si>
  <si>
    <t>AI, IoT, SaaS</t>
  </si>
  <si>
    <t>$400K - $850K</t>
  </si>
  <si>
    <t>Private Fund</t>
  </si>
  <si>
    <t>High-risk</t>
  </si>
  <si>
    <t>AltOne Capital</t>
  </si>
  <si>
    <t>Vikram Chopra</t>
  </si>
  <si>
    <t>Director</t>
  </si>
  <si>
    <t>https://linkedin.com/in/vikramchopra</t>
  </si>
  <si>
    <t>v.chopra@altonecap.in</t>
  </si>
  <si>
    <t>Tanya Singh</t>
  </si>
  <si>
    <t>FinTech, Gaming</t>
  </si>
  <si>
    <t>$1M - $2.5M</t>
  </si>
  <si>
    <t>Portfolio Approach</t>
  </si>
  <si>
    <t>India, MENA</t>
  </si>
  <si>
    <t>Zenith Growth Partners</t>
  </si>
  <si>
    <t>Meenal Jain</t>
  </si>
  <si>
    <t>https://linkedin.com/in/meenaljain</t>
  </si>
  <si>
    <t>m.jain@zenithgrowth.com</t>
  </si>
  <si>
    <t>Manan Shah</t>
  </si>
  <si>
    <t>HealthTech, BioTech</t>
  </si>
  <si>
    <t>$500K - $1.5M</t>
  </si>
  <si>
    <t>Corporate Fund</t>
  </si>
  <si>
    <t>Science-led</t>
  </si>
  <si>
    <t>SigmaRise Ventures</t>
  </si>
  <si>
    <t>Saurabh Goyal</t>
  </si>
  <si>
    <t>https://linkedin.com/in/saurabhgoyal</t>
  </si>
  <si>
    <t>s.goyal@sigmarise.com</t>
  </si>
  <si>
    <t>Ishita Mehra</t>
  </si>
  <si>
    <t>E-Commerce, SaaS</t>
  </si>
  <si>
    <t>$300K - $700K</t>
  </si>
  <si>
    <t>Pre-Series A</t>
  </si>
  <si>
    <t>VC Syndicate</t>
  </si>
  <si>
    <t>Lean Model</t>
  </si>
  <si>
    <t>Invictus Angels</t>
  </si>
  <si>
    <t>Rina Kapoor</t>
  </si>
  <si>
    <t>Managing Director</t>
  </si>
  <si>
    <t>https://linkedin.com/in/rinakapoor</t>
  </si>
  <si>
    <t>rina@invictusangels.in</t>
  </si>
  <si>
    <t>Shrey Dutta</t>
  </si>
  <si>
    <t>AI, HealthTech</t>
  </si>
  <si>
    <t>$100K - $400K</t>
  </si>
  <si>
    <t>Angel</t>
  </si>
  <si>
    <t>High Net Worth</t>
  </si>
  <si>
    <t>Angel Pool</t>
  </si>
  <si>
    <t>India Tier-2 Cities</t>
  </si>
  <si>
    <t>Skyward Capital</t>
  </si>
  <si>
    <t>Abhishek Tiwari</t>
  </si>
  <si>
    <t>https://linkedin.com/in/abhishektt</t>
  </si>
  <si>
    <t>abhishek@skywardcap.com</t>
  </si>
  <si>
    <t>Megha Chopra</t>
  </si>
  <si>
    <t>AgriTech, Logistics</t>
  </si>
  <si>
    <t>$600K - $1M</t>
  </si>
  <si>
    <t>Fund III</t>
  </si>
  <si>
    <t>Mission-led</t>
  </si>
  <si>
    <t>India, Africa</t>
  </si>
  <si>
    <t>BrightPath Ventures</t>
  </si>
  <si>
    <t>Anusha Sen</t>
  </si>
  <si>
    <t>Senior Analyst</t>
  </si>
  <si>
    <t>https://linkedin.com/in/anushasen</t>
  </si>
  <si>
    <t>a.sen@brightpathvc.com</t>
  </si>
  <si>
    <t>Vinit Roy</t>
  </si>
  <si>
    <t>TravelTech, D2C</t>
  </si>
  <si>
    <t>$450K - $800K</t>
  </si>
  <si>
    <t>Private Equity</t>
  </si>
  <si>
    <t>Scalable Model</t>
  </si>
  <si>
    <t>FoundersFirst Capital</t>
  </si>
  <si>
    <t>Krishna Arora</t>
  </si>
  <si>
    <t>Founder &amp; CEO</t>
  </si>
  <si>
    <t>https://linkedin.com/in/krishnaarora</t>
  </si>
  <si>
    <t>k.arora@foundersfirst.in</t>
  </si>
  <si>
    <t>Vaishali Singh</t>
  </si>
  <si>
    <t>EdTech, SaaS</t>
  </si>
  <si>
    <t>Startup Fund</t>
  </si>
  <si>
    <t>Bluebay Innovations</t>
  </si>
  <si>
    <t>Malini Rao</t>
  </si>
  <si>
    <t>Director of Investments</t>
  </si>
  <si>
    <t>https://linkedin.com/in/malinirao</t>
  </si>
  <si>
    <t>m.rao@bluebay.in</t>
  </si>
  <si>
    <t>Arjun Patel</t>
  </si>
  <si>
    <t>CleanTech, AI</t>
  </si>
  <si>
    <t>ESG-driven</t>
  </si>
  <si>
    <t>OrbitEdge Capital</t>
  </si>
  <si>
    <t>Harshit Mehta</t>
  </si>
  <si>
    <t>Investment Partner</t>
  </si>
  <si>
    <t>https://linkedin.com/in/harshitmehta</t>
  </si>
  <si>
    <t>h.mehta@orbitedge.com</t>
  </si>
  <si>
    <t>Neha Agarwal</t>
  </si>
  <si>
    <t>Logistics, AI</t>
  </si>
  <si>
    <t>$600K - $950K</t>
  </si>
  <si>
    <t>Corporate Venture</t>
  </si>
  <si>
    <t>Tech Focused</t>
  </si>
  <si>
    <t>GigaSpark Ventures</t>
  </si>
  <si>
    <t>Tanvi Bhatnagar</t>
  </si>
  <si>
    <t>Associate Partner</t>
  </si>
  <si>
    <t>https://linkedin.com/in/tanvib</t>
  </si>
  <si>
    <t>t.bhatnagar@gigaspark.in</t>
  </si>
  <si>
    <t>Karan Oberoi</t>
  </si>
  <si>
    <t>EdTech, FinTech</t>
  </si>
  <si>
    <t>$300K - $600K</t>
  </si>
  <si>
    <t>VC Fund</t>
  </si>
  <si>
    <t>Fast-growth</t>
  </si>
  <si>
    <t>EagleVision Capital</t>
  </si>
  <si>
    <t>Yash Arvind</t>
  </si>
  <si>
    <t>Lead Analyst</t>
  </si>
  <si>
    <t>https://linkedin.com/in/yasharvind</t>
  </si>
  <si>
    <t>y.arvind@eaglevision.com</t>
  </si>
  <si>
    <t>Preeti Singh</t>
  </si>
  <si>
    <t>Gaming, Entertainment</t>
  </si>
  <si>
    <t>$750K - $1.2M</t>
  </si>
  <si>
    <t>PE-backed</t>
  </si>
  <si>
    <t>Revenue Focused</t>
  </si>
  <si>
    <t>Sapphire Ventures</t>
  </si>
  <si>
    <t>Pooja Thakur</t>
  </si>
  <si>
    <t>https://linkedin.com/in/poojathakur</t>
  </si>
  <si>
    <t>p.thakur@sapphirevc.com</t>
  </si>
  <si>
    <t>Anil Dube</t>
  </si>
  <si>
    <t>Cloud, SaaS, AI</t>
  </si>
  <si>
    <t>Boutique Fund</t>
  </si>
  <si>
    <t>Strategic Growth</t>
  </si>
  <si>
    <t>VentureNest Capital</t>
  </si>
  <si>
    <t>Nidhi Rao</t>
  </si>
  <si>
    <t>https://linkedin.com/in/nidhirao</t>
  </si>
  <si>
    <t>n.rao@venturenest.in</t>
  </si>
  <si>
    <t>Akash Jain</t>
  </si>
  <si>
    <t>Mobility, CleanTech</t>
  </si>
  <si>
    <t>$400K - $900K</t>
  </si>
  <si>
    <t>ESG Focused</t>
  </si>
  <si>
    <t>Skyline Angels</t>
  </si>
  <si>
    <t>Manoj Pillai</t>
  </si>
  <si>
    <t>Founding Member</t>
  </si>
  <si>
    <t>https://linkedin.com/in/manojpillai</t>
  </si>
  <si>
    <t>m.pillai@skylineangels.com</t>
  </si>
  <si>
    <t>Sonia Sharma</t>
  </si>
  <si>
    <t>FinTech, EdTech</t>
  </si>
  <si>
    <t>$200K - $600K</t>
  </si>
  <si>
    <t>Private Network</t>
  </si>
  <si>
    <t>Lean Investment</t>
  </si>
  <si>
    <t>CapitalMount Ventures</t>
  </si>
  <si>
    <t>Ritika Shah</t>
  </si>
  <si>
    <t>https://linkedin.com/in/ritikashah</t>
  </si>
  <si>
    <t>r.shah@capitalmount.com</t>
  </si>
  <si>
    <t>Tarun Khanna</t>
  </si>
  <si>
    <t>HealthTech, SaaS</t>
  </si>
  <si>
    <t>$800K - $1.5M</t>
  </si>
  <si>
    <t>Structured Approach</t>
  </si>
  <si>
    <t>Rainforest Capital</t>
  </si>
  <si>
    <t>Aditya Das</t>
  </si>
  <si>
    <t>https://linkedin.com/in/adityadas</t>
  </si>
  <si>
    <t>a.das@rainforestcap.in</t>
  </si>
  <si>
    <t>Isha Mehra</t>
  </si>
  <si>
    <t>AgriTech, IoT</t>
  </si>
  <si>
    <t>Angel Fund</t>
  </si>
  <si>
    <t>ESG Driven</t>
  </si>
  <si>
    <t>Ignite Seed Fund</t>
  </si>
  <si>
    <t>Megha Yadav</t>
  </si>
  <si>
    <t>https://linkedin.com/in/meghayadav</t>
  </si>
  <si>
    <t>m.yadav@igniteseed.com</t>
  </si>
  <si>
    <t>Neeraj Tyagi</t>
  </si>
  <si>
    <t>EduTech, Creator Economy</t>
  </si>
  <si>
    <t>Accelerator Cohort</t>
  </si>
  <si>
    <t>Idea-stage</t>
  </si>
  <si>
    <t>Northwind Ventures</t>
  </si>
  <si>
    <t>Vivek Sharma</t>
  </si>
  <si>
    <t>https://linkedin.com/in/viveksharma</t>
  </si>
  <si>
    <t>v.sharma@northwindvc.com</t>
  </si>
  <si>
    <t>Sneha Gupta</t>
  </si>
  <si>
    <t>Clean Energy, Mobility</t>
  </si>
  <si>
    <t>$600K - $1.2M</t>
  </si>
  <si>
    <t>Impact Fund</t>
  </si>
  <si>
    <t>Scalable India Model</t>
  </si>
  <si>
    <t>Horizon Bridge Capital</t>
  </si>
  <si>
    <t>Priyanka Bhatt</t>
  </si>
  <si>
    <t>VP, Investments</t>
  </si>
  <si>
    <t>https://linkedin.com/in/priyankabhatt</t>
  </si>
  <si>
    <t>p.bhatt@horizonbridge.in</t>
  </si>
  <si>
    <t>Amitabh Roy</t>
  </si>
  <si>
    <t>SaaS, HealthTech</t>
  </si>
  <si>
    <t>Institutional Fund</t>
  </si>
  <si>
    <t>Platform-centric</t>
  </si>
  <si>
    <t>InnoQuest Angels</t>
  </si>
  <si>
    <t>Vinit Shetty</t>
  </si>
  <si>
    <t>Investor</t>
  </si>
  <si>
    <t>https://linkedin.com/in/vinitshetty</t>
  </si>
  <si>
    <t>v.shetty@innoquest.in</t>
  </si>
  <si>
    <t>Divya Menon</t>
  </si>
  <si>
    <t>FinTech, InsurTech</t>
  </si>
  <si>
    <t>$200K - $800K</t>
  </si>
  <si>
    <t>HNWIs</t>
  </si>
  <si>
    <t>Co-investing</t>
  </si>
  <si>
    <t>India Tier-1 Cities</t>
  </si>
  <si>
    <t>Axia Ventures</t>
  </si>
  <si>
    <t>Swati Desai</t>
  </si>
  <si>
    <t>https://linkedin.com/in/swatidesai</t>
  </si>
  <si>
    <t>s.desai@axiavc.com</t>
  </si>
  <si>
    <t>Ankur Ghosh</t>
  </si>
  <si>
    <t>DeepTech, SaaS</t>
  </si>
  <si>
    <t>$900K - $1.8M</t>
  </si>
  <si>
    <t>Tech-first</t>
  </si>
  <si>
    <t>Elevate Capital</t>
  </si>
  <si>
    <t>Niraj Khanna</t>
  </si>
  <si>
    <t>Senior Partner</t>
  </si>
  <si>
    <t>https://linkedin.com/in/nirajkhanna</t>
  </si>
  <si>
    <t>n.khanna@elevatecapital.in</t>
  </si>
  <si>
    <t>Ishaan Pathak</t>
  </si>
  <si>
    <t>Agri, Mobility, EV</t>
  </si>
  <si>
    <t>Future-focused</t>
  </si>
  <si>
    <t>Bright Future Angels</t>
  </si>
  <si>
    <t>Tanya Malik</t>
  </si>
  <si>
    <t>Angel Investor</t>
  </si>
  <si>
    <t>https://linkedin.com/in/tanyamalik</t>
  </si>
  <si>
    <t>t.malik@brightfuture.com</t>
  </si>
  <si>
    <t>Adarsh Gupta</t>
  </si>
  <si>
    <t>Consumer Goods, HealthTech</t>
  </si>
  <si>
    <t>$150K - $500K</t>
  </si>
  <si>
    <t>Impact-first</t>
  </si>
  <si>
    <t>AvanteEdge Partners</t>
  </si>
  <si>
    <t>Sameer Sinha</t>
  </si>
  <si>
    <t>VP</t>
  </si>
  <si>
    <t>https://linkedin.com/in/sameersinha</t>
  </si>
  <si>
    <t>s.sinha@avanteedge.com</t>
  </si>
  <si>
    <t>Simran Lohia</t>
  </si>
  <si>
    <t>AI, Logistics, FinTech</t>
  </si>
  <si>
    <t>$700K - $1.5M</t>
  </si>
  <si>
    <t>Quantitative Model</t>
  </si>
  <si>
    <t>Ignitia Ventures</t>
  </si>
  <si>
    <t>Snehal Patil</t>
  </si>
  <si>
    <t>Associate</t>
  </si>
  <si>
    <t>https://linkedin.com/in/snehalpatil</t>
  </si>
  <si>
    <t>s.patil@ignitia.com</t>
  </si>
  <si>
    <t>Aakash Jadhav</t>
  </si>
  <si>
    <t>EduTech, Mobility</t>
  </si>
  <si>
    <t>$300K - $750K</t>
  </si>
  <si>
    <t>Accelerator Fund</t>
  </si>
  <si>
    <t>Agile Strategy</t>
  </si>
  <si>
    <t>Quanta VC</t>
  </si>
  <si>
    <t>Aman Joshi</t>
  </si>
  <si>
    <t>https://linkedin.com/in/amanjoshi</t>
  </si>
  <si>
    <t>a.joshi@quantavc.in</t>
  </si>
  <si>
    <t>Meera Kapoor</t>
  </si>
  <si>
    <t>FinTech, AI</t>
  </si>
  <si>
    <t>Performance-led</t>
  </si>
  <si>
    <t>Oasis Bridge Angels</t>
  </si>
  <si>
    <t>Preeti Deshmukh</t>
  </si>
  <si>
    <t>Lead Angel</t>
  </si>
  <si>
    <t>https://linkedin.com/in/preetid</t>
  </si>
  <si>
    <t>p.deshmukh@oasisangels.com</t>
  </si>
  <si>
    <t>Manish Arora</t>
  </si>
  <si>
    <t>Wellness, Fashion Tech</t>
  </si>
  <si>
    <t>$200K - $500K</t>
  </si>
  <si>
    <t>Founder-led</t>
  </si>
  <si>
    <t>Strategic Alliance</t>
  </si>
  <si>
    <t>FlarePoint Capital</t>
  </si>
  <si>
    <t>Karan Wadhwa</t>
  </si>
  <si>
    <t>https://linkedin.com/in/karanwadhwa</t>
  </si>
  <si>
    <t>k.wadhwa@flarepoint.in</t>
  </si>
  <si>
    <t>Pooja Sinha</t>
  </si>
  <si>
    <t>EV, Drones</t>
  </si>
  <si>
    <t>$900K - $1.7M</t>
  </si>
  <si>
    <t>Next-gen Tech</t>
  </si>
  <si>
    <t>India, MEA</t>
  </si>
  <si>
    <t>Ascend Catalyst Fund</t>
  </si>
  <si>
    <t>Radhika Iyer</t>
  </si>
  <si>
    <t>Investment Lead</t>
  </si>
  <si>
    <t>https://linkedin.com/in/radhikaiyer</t>
  </si>
  <si>
    <t>r.iyer@ascendfund.com</t>
  </si>
  <si>
    <t>Siddharth Kapoor</t>
  </si>
  <si>
    <t>AI, EdTech, SaaS</t>
  </si>
  <si>
    <t>Outcomes-based</t>
  </si>
  <si>
    <t>TruNorth Ventures</t>
  </si>
  <si>
    <t>Nilesh Rao</t>
  </si>
  <si>
    <t>https://linkedin.com/in/nileshrao</t>
  </si>
  <si>
    <t>n.rao@trunorthvc.in</t>
  </si>
  <si>
    <t>Anita Das</t>
  </si>
  <si>
    <t>Mobility, FinTech</t>
  </si>
  <si>
    <t>$800K - $1.3M</t>
  </si>
  <si>
    <t>Capital Efficient</t>
  </si>
  <si>
    <t>Zephyr Angels</t>
  </si>
  <si>
    <t>Anjali Mehta</t>
  </si>
  <si>
    <t>Founder Investor</t>
  </si>
  <si>
    <t>https://linkedin.com/in/anjalimehta</t>
  </si>
  <si>
    <t>a.mehta@zephyrangels.in</t>
  </si>
  <si>
    <t>Rahul Seth</t>
  </si>
  <si>
    <t>HealthTech, FoodTech</t>
  </si>
  <si>
    <t>$150K - $400K</t>
  </si>
  <si>
    <t>Startup Collective</t>
  </si>
  <si>
    <t>Future Impact</t>
  </si>
  <si>
    <t>LaunchDelta Partners</t>
  </si>
  <si>
    <t>Ashish Banerjee</t>
  </si>
  <si>
    <t>https://linkedin.com/in/ashishbanerjee</t>
  </si>
  <si>
    <t>a.banerjee@launchdelta.com</t>
  </si>
  <si>
    <t>Neha Tiwari</t>
  </si>
  <si>
    <t>Cloud, B2B SaaS</t>
  </si>
  <si>
    <t>Cloud-first</t>
  </si>
  <si>
    <t>GrowthOrbit Capital</t>
  </si>
  <si>
    <t>Namrata Sethi</t>
  </si>
  <si>
    <t>https://linkedin.com/in/namratasethi</t>
  </si>
  <si>
    <t>n.sethi@growthorbit.in</t>
  </si>
  <si>
    <t>Shreyas Jain</t>
  </si>
  <si>
    <t>SaaS, AI</t>
  </si>
  <si>
    <t>$800K - $1.6M</t>
  </si>
  <si>
    <t>Scalable Focus</t>
  </si>
  <si>
    <t>NovaRise Angels</t>
  </si>
  <si>
    <t>Deepak Rathi</t>
  </si>
  <si>
    <t>https://linkedin.com/in/deepakrathi</t>
  </si>
  <si>
    <t>d.rathi@novarise.in</t>
  </si>
  <si>
    <t>Kritika Malhotra</t>
  </si>
  <si>
    <t>FinTech, AgriTech</t>
  </si>
  <si>
    <t>$250K - $600K</t>
  </si>
  <si>
    <t>Lean Strategy</t>
  </si>
  <si>
    <t>India Tier-2</t>
  </si>
  <si>
    <t>Lighthouse VC</t>
  </si>
  <si>
    <t>Smriti Narayan</t>
  </si>
  <si>
    <t>https://linkedin.com/in/smritinarayan</t>
  </si>
  <si>
    <t>s.narayan@lighthousevc.com</t>
  </si>
  <si>
    <t>Vikram Yadav</t>
  </si>
  <si>
    <t>EdTech, Gaming</t>
  </si>
  <si>
    <t>$450K - $850K</t>
  </si>
  <si>
    <t>High-growth</t>
  </si>
  <si>
    <t>Crescendo Capital</t>
  </si>
  <si>
    <t>Tarun Gera</t>
  </si>
  <si>
    <t>https://linkedin.com/in/tarungera</t>
  </si>
  <si>
    <t>t.gera@crescendocap.in</t>
  </si>
  <si>
    <t>Shruti Nair</t>
  </si>
  <si>
    <t>CleanTech, IoT</t>
  </si>
  <si>
    <t>Tech-Sustainability</t>
  </si>
  <si>
    <t>Infinity Spark Fund</t>
  </si>
  <si>
    <t>Rekha Sharma</t>
  </si>
  <si>
    <t>https://linkedin.com/in/rekhasharma</t>
  </si>
  <si>
    <t>r.sharma@infinityspark.com</t>
  </si>
  <si>
    <t>Anuj Khanna</t>
  </si>
  <si>
    <t>Healthcare, Mobility</t>
  </si>
  <si>
    <t>$350K - $700K</t>
  </si>
  <si>
    <t>Agile-led</t>
  </si>
  <si>
    <t>Citrine Ventures</t>
  </si>
  <si>
    <t>Akshay Bansal</t>
  </si>
  <si>
    <t>https://linkedin.com/in/akshaybansal</t>
  </si>
  <si>
    <t>a.bansal@citrineventures.in</t>
  </si>
  <si>
    <t>Palak Jain</t>
  </si>
  <si>
    <t>Climate Tech, Agri</t>
  </si>
  <si>
    <t>$400K - $1M</t>
  </si>
  <si>
    <t>Impact Capital</t>
  </si>
  <si>
    <t>Conscious Capital</t>
  </si>
  <si>
    <t>VectorNest Capital</t>
  </si>
  <si>
    <t>Sneha Tiwari</t>
  </si>
  <si>
    <t>https://linkedin.com/in/snehatiwari</t>
  </si>
  <si>
    <t>s.tiwari@vectornest.com</t>
  </si>
  <si>
    <t>Rishabh Thakkar</t>
  </si>
  <si>
    <t>EduTech, SaaS</t>
  </si>
  <si>
    <t>$300K - $800K</t>
  </si>
  <si>
    <t>Next-gen Model</t>
  </si>
  <si>
    <t>VertexHatch Angels</t>
  </si>
  <si>
    <t>Amit Malhotra</t>
  </si>
  <si>
    <t>https://linkedin.com/in/amitmalhotra</t>
  </si>
  <si>
    <t>a.malhotra@vertexhatch.in</t>
  </si>
  <si>
    <t>Isha Sharma</t>
  </si>
  <si>
    <t>Mobility, AI</t>
  </si>
  <si>
    <t>Disruptive Growth</t>
  </si>
  <si>
    <t>Zentra Capital</t>
  </si>
  <si>
    <t>Ritika Menon</t>
  </si>
  <si>
    <t>https://linkedin.com/in/ritikamenon</t>
  </si>
  <si>
    <t>r.menon@zentra.com</t>
  </si>
  <si>
    <t>Karan Mehta</t>
  </si>
  <si>
    <t>$900K - $1.4M</t>
  </si>
  <si>
    <t>Revenue-led</t>
  </si>
  <si>
    <t>InspireBridge Ventures</t>
  </si>
  <si>
    <t>Saurabh Bhardwaj</t>
  </si>
  <si>
    <t>https://linkedin.com/in/saurabhbhardwaj</t>
  </si>
  <si>
    <t>s.bhardwaj@inspirebridge.in</t>
  </si>
  <si>
    <t>Neha Gaur</t>
  </si>
  <si>
    <t>FoodTech, AgriTech</t>
  </si>
  <si>
    <t>Impact Focus</t>
  </si>
  <si>
    <t>HorizonEdge Fund</t>
  </si>
  <si>
    <t>Ananya Bose</t>
  </si>
  <si>
    <t>https://linkedin.com/in/ananyabose</t>
  </si>
  <si>
    <t>a.bose@horizonedge.in</t>
  </si>
  <si>
    <t>Arun Vyas</t>
  </si>
  <si>
    <t>Energy, SaaS</t>
  </si>
  <si>
    <t>$750K - $1.6M</t>
  </si>
  <si>
    <t>Scalable Ventures</t>
  </si>
  <si>
    <t>EcoThrust Ventures</t>
  </si>
  <si>
    <t>Ashok Desai</t>
  </si>
  <si>
    <t>https://linkedin.com/in/ashokdesai</t>
  </si>
  <si>
    <t>a.desai@ecothrustvc.com</t>
  </si>
  <si>
    <t>Sonali Reddy</t>
  </si>
  <si>
    <t>Clean Energy, Agri</t>
  </si>
  <si>
    <t>ESG Fund</t>
  </si>
  <si>
    <t>Sustainability Focused</t>
  </si>
  <si>
    <t>Momentum Hive</t>
  </si>
  <si>
    <t>Vaidehi Kapoor</t>
  </si>
  <si>
    <t>https://linkedin.com/in/vaidehikapoor</t>
  </si>
  <si>
    <t>v.kapoor@momentumhive.com</t>
  </si>
  <si>
    <t>Abhishek Talwar</t>
  </si>
  <si>
    <t>Creator Economy, SaaS</t>
  </si>
  <si>
    <t>$450K - $900K</t>
  </si>
  <si>
    <t>Digital-first</t>
  </si>
  <si>
    <t>BridgeNest Capital</t>
  </si>
  <si>
    <t>Manav Trivedi</t>
  </si>
  <si>
    <t>https://linkedin.com/in/manavtrivedi</t>
  </si>
  <si>
    <t>m.trivedi@bridgenestcap.com</t>
  </si>
  <si>
    <t>Mahima Gupta</t>
  </si>
  <si>
    <t>Mobility, Logistics</t>
  </si>
  <si>
    <t>Scale Focus</t>
  </si>
  <si>
    <t>Ascension Angels</t>
  </si>
  <si>
    <t>Shruti Deshpande</t>
  </si>
  <si>
    <t>https://linkedin.com/in/shrutideshpande</t>
  </si>
  <si>
    <t>s.deshpande@ascensionangels.com</t>
  </si>
  <si>
    <t>Aryan Taneja</t>
  </si>
  <si>
    <t>HealthTech, FinTech</t>
  </si>
  <si>
    <t>High Velocity</t>
  </si>
  <si>
    <t>India Tier-1</t>
  </si>
  <si>
    <t>Sparkline Partners</t>
  </si>
  <si>
    <t>Adil Hussain</t>
  </si>
  <si>
    <t>https://linkedin.com/in/adilhussain</t>
  </si>
  <si>
    <t>a.hussain@sparkline.in</t>
  </si>
  <si>
    <t>Priya Rathi</t>
  </si>
  <si>
    <t>InsurTech, EdTech</t>
  </si>
  <si>
    <t>Strategic Returns</t>
  </si>
  <si>
    <t>AlphaHex Capital</t>
  </si>
  <si>
    <t>Nikita Roy</t>
  </si>
  <si>
    <t>https://linkedin.com/in/nikitaroy</t>
  </si>
  <si>
    <t>n.roy@alphahex.com</t>
  </si>
  <si>
    <t>Gautam Jindal</t>
  </si>
  <si>
    <t>$600K - $1.1M</t>
  </si>
  <si>
    <t>Tech-Led</t>
  </si>
  <si>
    <t>SeedPulse Angels</t>
  </si>
  <si>
    <t>Vinod Kumar</t>
  </si>
  <si>
    <t>https://linkedin.com/in/vinodkumar</t>
  </si>
  <si>
    <t>v.kumar@seedpulse.in</t>
  </si>
  <si>
    <t>Rekha Pillai</t>
  </si>
  <si>
    <t>EduTech, FinTech</t>
  </si>
  <si>
    <t>$100K - $450K</t>
  </si>
  <si>
    <t>Founder Network</t>
  </si>
  <si>
    <t>Founder Support</t>
  </si>
  <si>
    <t>Celestial Capital</t>
  </si>
  <si>
    <t>Ravi Iyer</t>
  </si>
  <si>
    <t>https://linkedin.com/in/raviiyer</t>
  </si>
  <si>
    <t>r.iyer@celestialcap.com</t>
  </si>
  <si>
    <t>Sneha Verma</t>
  </si>
  <si>
    <t>Climate Tech, SaaS</t>
  </si>
  <si>
    <t>$700K - $1.3M</t>
  </si>
  <si>
    <t>ESG Focused Fund</t>
  </si>
  <si>
    <t>Long-Term Value</t>
  </si>
  <si>
    <t>Ignia Partners</t>
  </si>
  <si>
    <t>Muskan Arora</t>
  </si>
  <si>
    <t>https://linkedin.com/in/muskanarora</t>
  </si>
  <si>
    <t>m.arora@igniapartners.in</t>
  </si>
  <si>
    <t>Kushal Sharma</t>
  </si>
  <si>
    <t>D2C, Logistics</t>
  </si>
  <si>
    <t>Scale 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</si>
</sst>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2"/>
      <color theme="0"/>
      <name val="Constantia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16096-572D-4D35-AC7C-B270A268E61C}">
  <dimension ref="A1:O62"/>
  <sheetViews>
    <sheetView tabSelected="1" topLeftCell="A41" workbookViewId="0">
      <selection activeCell="E12" sqref="E12"/>
    </sheetView>
  </sheetViews>
  <sheetFormatPr defaultRowHeight="14.5" x14ac:dyDescent="0.35"/>
  <cols>
    <col min="1" max="1" width="20.36328125" bestFit="1" customWidth="1"/>
    <col min="2" max="2" width="14.36328125" bestFit="1" customWidth="1"/>
    <col min="3" max="3" width="20.54296875" bestFit="1" customWidth="1"/>
    <col min="4" max="4" width="33" bestFit="1" customWidth="1"/>
    <col min="5" max="5" width="24.26953125" bestFit="1" customWidth="1"/>
    <col min="6" max="6" width="11.453125" bestFit="1" customWidth="1"/>
    <col min="7" max="7" width="14.1796875" bestFit="1" customWidth="1"/>
    <col min="8" max="8" width="11.54296875" bestFit="1" customWidth="1"/>
    <col min="9" max="9" width="20.90625" bestFit="1" customWidth="1"/>
    <col min="10" max="10" width="12.6328125" bestFit="1" customWidth="1"/>
    <col min="11" max="11" width="15.1796875" bestFit="1" customWidth="1"/>
    <col min="12" max="12" width="16.453125" bestFit="1" customWidth="1"/>
    <col min="13" max="13" width="17.54296875" bestFit="1" customWidth="1"/>
    <col min="14" max="14" width="15.26953125" bestFit="1" customWidth="1"/>
    <col min="15" max="15" width="11.26953125" bestFit="1" customWidth="1"/>
  </cols>
  <sheetData>
    <row r="1" spans="1:15" s="1" customFormat="1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3" spans="1:15" x14ac:dyDescent="0.35">
      <c r="A3" s="2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>
        <f>91-9988776655</f>
        <v>-9988776564</v>
      </c>
      <c r="G3" s="2" t="s">
        <v>20</v>
      </c>
      <c r="H3" s="2">
        <f>91-9876543210</f>
        <v>-9876543119</v>
      </c>
      <c r="I3" s="2" t="s">
        <v>21</v>
      </c>
      <c r="J3" s="2" t="s">
        <v>22</v>
      </c>
      <c r="K3" s="2" t="s">
        <v>23</v>
      </c>
      <c r="L3" s="2" t="s">
        <v>25</v>
      </c>
      <c r="M3" s="2" t="s">
        <v>26</v>
      </c>
      <c r="N3" s="2" t="s">
        <v>26</v>
      </c>
      <c r="O3" s="2" t="s">
        <v>28</v>
      </c>
    </row>
    <row r="4" spans="1:15" x14ac:dyDescent="0.35">
      <c r="A4" s="2" t="s">
        <v>29</v>
      </c>
      <c r="B4" s="2" t="s">
        <v>30</v>
      </c>
      <c r="C4" s="2" t="s">
        <v>31</v>
      </c>
      <c r="D4" s="2" t="s">
        <v>32</v>
      </c>
      <c r="E4" s="2" t="s">
        <v>33</v>
      </c>
      <c r="F4" s="2">
        <f>91-9898989898</f>
        <v>-9898989807</v>
      </c>
      <c r="G4" s="2" t="s">
        <v>34</v>
      </c>
      <c r="H4" s="2">
        <f>91-9785641230</f>
        <v>-9785641139</v>
      </c>
      <c r="I4" s="2" t="s">
        <v>35</v>
      </c>
      <c r="J4" s="2" t="s">
        <v>36</v>
      </c>
      <c r="K4" s="2" t="s">
        <v>37</v>
      </c>
      <c r="L4" s="2" t="s">
        <v>38</v>
      </c>
      <c r="M4" s="2" t="s">
        <v>39</v>
      </c>
      <c r="N4" s="2" t="s">
        <v>40</v>
      </c>
      <c r="O4" s="2" t="s">
        <v>41</v>
      </c>
    </row>
    <row r="5" spans="1:15" x14ac:dyDescent="0.35">
      <c r="A5" s="2" t="s">
        <v>42</v>
      </c>
      <c r="B5" s="2" t="s">
        <v>43</v>
      </c>
      <c r="C5" s="2" t="s">
        <v>44</v>
      </c>
      <c r="D5" s="2" t="s">
        <v>45</v>
      </c>
      <c r="E5" s="2" t="s">
        <v>46</v>
      </c>
      <c r="F5" s="2">
        <f>91-9123456789</f>
        <v>-9123456698</v>
      </c>
      <c r="G5" s="2" t="s">
        <v>47</v>
      </c>
      <c r="H5" s="2">
        <f>91-9966332211</f>
        <v>-9966332120</v>
      </c>
      <c r="I5" s="2" t="s">
        <v>48</v>
      </c>
      <c r="J5" s="2" t="s">
        <v>49</v>
      </c>
      <c r="K5" s="2" t="s">
        <v>50</v>
      </c>
      <c r="L5" s="2" t="s">
        <v>51</v>
      </c>
      <c r="M5" s="2" t="s">
        <v>52</v>
      </c>
      <c r="N5" s="2" t="s">
        <v>53</v>
      </c>
      <c r="O5" s="2" t="s">
        <v>41</v>
      </c>
    </row>
    <row r="6" spans="1:15" x14ac:dyDescent="0.35">
      <c r="A6" s="2" t="s">
        <v>54</v>
      </c>
      <c r="B6" s="2" t="s">
        <v>55</v>
      </c>
      <c r="C6" s="2" t="s">
        <v>56</v>
      </c>
      <c r="D6" s="2" t="s">
        <v>57</v>
      </c>
      <c r="E6" s="2" t="s">
        <v>58</v>
      </c>
      <c r="F6" s="2">
        <f>91-9876123456</f>
        <v>-9876123365</v>
      </c>
      <c r="G6" s="2" t="s">
        <v>59</v>
      </c>
      <c r="H6" s="2">
        <f>91-9871234567</f>
        <v>-9871234476</v>
      </c>
      <c r="I6" s="2" t="s">
        <v>60</v>
      </c>
      <c r="J6" s="2" t="s">
        <v>61</v>
      </c>
      <c r="K6" s="2" t="s">
        <v>23</v>
      </c>
      <c r="L6" s="2" t="s">
        <v>62</v>
      </c>
      <c r="M6" s="2" t="s">
        <v>63</v>
      </c>
      <c r="N6" s="2" t="s">
        <v>64</v>
      </c>
      <c r="O6" s="2" t="s">
        <v>28</v>
      </c>
    </row>
    <row r="7" spans="1:15" x14ac:dyDescent="0.3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>
        <f>91-9990099900</f>
        <v>-9990099809</v>
      </c>
      <c r="G7" s="2" t="s">
        <v>70</v>
      </c>
      <c r="H7" s="2">
        <f>91-9876543201</f>
        <v>-9876543110</v>
      </c>
      <c r="I7" s="2" t="s">
        <v>71</v>
      </c>
      <c r="J7" s="2" t="s">
        <v>72</v>
      </c>
      <c r="K7" s="2" t="s">
        <v>73</v>
      </c>
      <c r="L7" s="2" t="s">
        <v>74</v>
      </c>
      <c r="M7" s="2" t="s">
        <v>75</v>
      </c>
      <c r="N7" s="2" t="s">
        <v>76</v>
      </c>
      <c r="O7" s="2" t="s">
        <v>28</v>
      </c>
    </row>
    <row r="8" spans="1:15" x14ac:dyDescent="0.35">
      <c r="A8" s="2" t="s">
        <v>77</v>
      </c>
      <c r="B8" s="2" t="s">
        <v>78</v>
      </c>
      <c r="C8" s="2" t="s">
        <v>79</v>
      </c>
      <c r="D8" s="2" t="s">
        <v>80</v>
      </c>
      <c r="E8" s="2" t="s">
        <v>81</v>
      </c>
      <c r="F8" s="2">
        <f>91-9112233445</f>
        <v>-9112233354</v>
      </c>
      <c r="G8" s="2" t="s">
        <v>82</v>
      </c>
      <c r="H8" s="2">
        <f>91-9123123123</f>
        <v>-9123123032</v>
      </c>
      <c r="I8" s="2" t="s">
        <v>83</v>
      </c>
      <c r="J8" s="2" t="s">
        <v>84</v>
      </c>
      <c r="K8" s="2" t="s">
        <v>37</v>
      </c>
      <c r="L8" s="2" t="s">
        <v>85</v>
      </c>
      <c r="M8" s="2" t="s">
        <v>86</v>
      </c>
      <c r="N8" s="2" t="s">
        <v>87</v>
      </c>
      <c r="O8" s="2" t="s">
        <v>41</v>
      </c>
    </row>
    <row r="9" spans="1:15" x14ac:dyDescent="0.35">
      <c r="A9" s="2" t="s">
        <v>88</v>
      </c>
      <c r="B9" s="2" t="s">
        <v>89</v>
      </c>
      <c r="C9" s="2" t="s">
        <v>90</v>
      </c>
      <c r="D9" s="2" t="s">
        <v>91</v>
      </c>
      <c r="E9" s="2" t="s">
        <v>92</v>
      </c>
      <c r="F9" s="2">
        <f>91-9001122334</f>
        <v>-9001122243</v>
      </c>
      <c r="G9" s="2" t="s">
        <v>93</v>
      </c>
      <c r="H9" s="2">
        <f>91-9988771122</f>
        <v>-9988771031</v>
      </c>
      <c r="I9" s="2" t="s">
        <v>94</v>
      </c>
      <c r="J9" s="2" t="s">
        <v>95</v>
      </c>
      <c r="K9" s="2" t="s">
        <v>23</v>
      </c>
      <c r="L9" s="2" t="s">
        <v>96</v>
      </c>
      <c r="M9" s="2" t="s">
        <v>97</v>
      </c>
      <c r="N9" s="2" t="s">
        <v>76</v>
      </c>
      <c r="O9" s="2" t="s">
        <v>41</v>
      </c>
    </row>
    <row r="10" spans="1:15" x14ac:dyDescent="0.35">
      <c r="A10" s="2" t="s">
        <v>98</v>
      </c>
      <c r="B10" s="2" t="s">
        <v>99</v>
      </c>
      <c r="C10" s="2" t="s">
        <v>100</v>
      </c>
      <c r="D10" s="2" t="s">
        <v>101</v>
      </c>
      <c r="E10" s="2" t="s">
        <v>102</v>
      </c>
      <c r="F10" s="2">
        <f>91-9023456712</f>
        <v>-9023456621</v>
      </c>
      <c r="G10" s="2" t="s">
        <v>103</v>
      </c>
      <c r="H10" s="2">
        <f>91-9012345678</f>
        <v>-9012345587</v>
      </c>
      <c r="I10" s="2" t="s">
        <v>104</v>
      </c>
      <c r="J10" s="2" t="s">
        <v>105</v>
      </c>
      <c r="K10" s="2" t="s">
        <v>50</v>
      </c>
      <c r="L10" s="2" t="s">
        <v>106</v>
      </c>
      <c r="M10" s="2" t="s">
        <v>107</v>
      </c>
      <c r="N10" s="2" t="s">
        <v>27</v>
      </c>
      <c r="O10" s="2" t="s">
        <v>28</v>
      </c>
    </row>
    <row r="11" spans="1:15" x14ac:dyDescent="0.35">
      <c r="A11" s="2" t="s">
        <v>108</v>
      </c>
      <c r="B11" s="2" t="s">
        <v>109</v>
      </c>
      <c r="C11" s="2" t="s">
        <v>110</v>
      </c>
      <c r="D11" s="2" t="s">
        <v>111</v>
      </c>
      <c r="E11" s="2" t="s">
        <v>112</v>
      </c>
      <c r="F11" s="2">
        <f>91-9988998899</f>
        <v>-9988998808</v>
      </c>
      <c r="G11" s="2" t="s">
        <v>113</v>
      </c>
      <c r="H11" s="2">
        <f>91-9888777666</f>
        <v>-9888777575</v>
      </c>
      <c r="I11" s="2" t="s">
        <v>114</v>
      </c>
      <c r="J11" s="2" t="s">
        <v>115</v>
      </c>
      <c r="K11" s="2" t="s">
        <v>73</v>
      </c>
      <c r="L11" s="2" t="s">
        <v>38</v>
      </c>
      <c r="M11" s="2" t="s">
        <v>116</v>
      </c>
      <c r="N11" s="2" t="s">
        <v>117</v>
      </c>
      <c r="O11" s="2" t="s">
        <v>41</v>
      </c>
    </row>
    <row r="12" spans="1:15" x14ac:dyDescent="0.35">
      <c r="A12" s="2" t="s">
        <v>118</v>
      </c>
      <c r="B12" s="2" t="s">
        <v>119</v>
      </c>
      <c r="C12" s="2" t="s">
        <v>79</v>
      </c>
      <c r="D12" s="2" t="s">
        <v>120</v>
      </c>
      <c r="E12" s="2" t="s">
        <v>121</v>
      </c>
      <c r="F12" s="2">
        <f>91-9023141256</f>
        <v>-9023141165</v>
      </c>
      <c r="G12" s="2" t="s">
        <v>122</v>
      </c>
      <c r="H12" s="2">
        <f>91-9875643210</f>
        <v>-9875643119</v>
      </c>
      <c r="I12" s="2" t="s">
        <v>123</v>
      </c>
      <c r="J12" s="2" t="s">
        <v>124</v>
      </c>
      <c r="K12" s="2" t="s">
        <v>23</v>
      </c>
      <c r="L12" s="2" t="s">
        <v>125</v>
      </c>
      <c r="M12" s="2" t="s">
        <v>126</v>
      </c>
      <c r="N12" s="2" t="s">
        <v>64</v>
      </c>
      <c r="O12" s="2" t="s">
        <v>28</v>
      </c>
    </row>
    <row r="13" spans="1:15" x14ac:dyDescent="0.35">
      <c r="A13" s="2" t="s">
        <v>127</v>
      </c>
      <c r="B13" s="2" t="s">
        <v>128</v>
      </c>
      <c r="C13" s="2" t="s">
        <v>67</v>
      </c>
      <c r="D13" s="2" t="s">
        <v>129</v>
      </c>
      <c r="E13" s="2" t="s">
        <v>130</v>
      </c>
      <c r="F13" s="2">
        <f>91-9234567812</f>
        <v>-9234567721</v>
      </c>
      <c r="G13" s="2" t="s">
        <v>131</v>
      </c>
      <c r="H13" s="2">
        <f>91-9870987654</f>
        <v>-9870987563</v>
      </c>
      <c r="I13" s="2" t="s">
        <v>132</v>
      </c>
      <c r="J13" s="2" t="s">
        <v>133</v>
      </c>
      <c r="K13" s="2" t="s">
        <v>134</v>
      </c>
      <c r="L13" s="2" t="s">
        <v>135</v>
      </c>
      <c r="M13" s="2" t="s">
        <v>136</v>
      </c>
      <c r="N13" s="2" t="s">
        <v>27</v>
      </c>
      <c r="O13" s="2" t="s">
        <v>41</v>
      </c>
    </row>
    <row r="14" spans="1:15" x14ac:dyDescent="0.35">
      <c r="A14" s="2" t="s">
        <v>137</v>
      </c>
      <c r="B14" s="2" t="s">
        <v>138</v>
      </c>
      <c r="C14" s="2" t="s">
        <v>139</v>
      </c>
      <c r="D14" s="2" t="s">
        <v>140</v>
      </c>
      <c r="E14" s="2" t="s">
        <v>141</v>
      </c>
      <c r="F14" s="2">
        <f>91-9111122222</f>
        <v>-9111122131</v>
      </c>
      <c r="G14" s="2" t="s">
        <v>142</v>
      </c>
      <c r="H14" s="2">
        <f>91-9900887766</f>
        <v>-9900887675</v>
      </c>
      <c r="I14" s="2" t="s">
        <v>143</v>
      </c>
      <c r="J14" s="2" t="s">
        <v>144</v>
      </c>
      <c r="K14" s="2" t="s">
        <v>145</v>
      </c>
      <c r="L14" s="2" t="s">
        <v>146</v>
      </c>
      <c r="M14" s="2" t="s">
        <v>147</v>
      </c>
      <c r="N14" s="2" t="s">
        <v>148</v>
      </c>
      <c r="O14" s="2" t="s">
        <v>28</v>
      </c>
    </row>
    <row r="15" spans="1:15" x14ac:dyDescent="0.35">
      <c r="A15" s="2" t="s">
        <v>149</v>
      </c>
      <c r="B15" s="2" t="s">
        <v>150</v>
      </c>
      <c r="C15" s="2" t="s">
        <v>31</v>
      </c>
      <c r="D15" s="2" t="s">
        <v>151</v>
      </c>
      <c r="E15" s="2" t="s">
        <v>152</v>
      </c>
      <c r="F15" s="2">
        <f>91-9123451267</f>
        <v>-9123451176</v>
      </c>
      <c r="G15" s="2" t="s">
        <v>153</v>
      </c>
      <c r="H15" s="2">
        <f>91-9001234567</f>
        <v>-9001234476</v>
      </c>
      <c r="I15" s="2" t="s">
        <v>154</v>
      </c>
      <c r="J15" s="2" t="s">
        <v>155</v>
      </c>
      <c r="K15" s="2" t="s">
        <v>50</v>
      </c>
      <c r="L15" s="2" t="s">
        <v>156</v>
      </c>
      <c r="M15" s="2" t="s">
        <v>157</v>
      </c>
      <c r="N15" s="2" t="s">
        <v>158</v>
      </c>
      <c r="O15" s="2" t="s">
        <v>28</v>
      </c>
    </row>
    <row r="16" spans="1:15" x14ac:dyDescent="0.35">
      <c r="A16" s="2" t="s">
        <v>159</v>
      </c>
      <c r="B16" s="2" t="s">
        <v>160</v>
      </c>
      <c r="C16" s="2" t="s">
        <v>161</v>
      </c>
      <c r="D16" s="2" t="s">
        <v>162</v>
      </c>
      <c r="E16" s="2" t="s">
        <v>163</v>
      </c>
      <c r="F16" s="2">
        <f>91-9212345678</f>
        <v>-9212345587</v>
      </c>
      <c r="G16" s="2" t="s">
        <v>164</v>
      </c>
      <c r="H16" s="2">
        <f>91-9123123125</f>
        <v>-9123123034</v>
      </c>
      <c r="I16" s="2" t="s">
        <v>165</v>
      </c>
      <c r="J16" s="2" t="s">
        <v>166</v>
      </c>
      <c r="K16" s="2" t="s">
        <v>23</v>
      </c>
      <c r="L16" s="2" t="s">
        <v>167</v>
      </c>
      <c r="M16" s="2" t="s">
        <v>168</v>
      </c>
      <c r="N16" s="2" t="s">
        <v>27</v>
      </c>
      <c r="O16" s="2" t="s">
        <v>41</v>
      </c>
    </row>
    <row r="17" spans="1:15" x14ac:dyDescent="0.35">
      <c r="A17" s="2" t="s">
        <v>169</v>
      </c>
      <c r="B17" s="2" t="s">
        <v>170</v>
      </c>
      <c r="C17" s="2" t="s">
        <v>171</v>
      </c>
      <c r="D17" s="2" t="s">
        <v>172</v>
      </c>
      <c r="E17" s="2" t="s">
        <v>173</v>
      </c>
      <c r="F17" s="2">
        <f>91-9009009090</f>
        <v>-9009008999</v>
      </c>
      <c r="G17" s="2" t="s">
        <v>174</v>
      </c>
      <c r="H17" s="2">
        <f>91-9955662233</f>
        <v>-9955662142</v>
      </c>
      <c r="I17" s="2" t="s">
        <v>175</v>
      </c>
      <c r="J17" s="2" t="s">
        <v>49</v>
      </c>
      <c r="K17" s="2" t="s">
        <v>50</v>
      </c>
      <c r="L17" s="2" t="s">
        <v>176</v>
      </c>
      <c r="M17" s="2" t="s">
        <v>52</v>
      </c>
      <c r="N17" s="2" t="s">
        <v>40</v>
      </c>
      <c r="O17" s="2" t="s">
        <v>28</v>
      </c>
    </row>
    <row r="18" spans="1:15" x14ac:dyDescent="0.35">
      <c r="A18" s="2" t="s">
        <v>177</v>
      </c>
      <c r="B18" s="2" t="s">
        <v>178</v>
      </c>
      <c r="C18" s="2" t="s">
        <v>179</v>
      </c>
      <c r="D18" s="2" t="s">
        <v>180</v>
      </c>
      <c r="E18" s="2" t="s">
        <v>181</v>
      </c>
      <c r="F18" s="2">
        <f>91-9888776543</f>
        <v>-9888776452</v>
      </c>
      <c r="G18" s="2" t="s">
        <v>182</v>
      </c>
      <c r="H18" s="2">
        <f>91-9823456789</f>
        <v>-9823456698</v>
      </c>
      <c r="I18" s="2" t="s">
        <v>183</v>
      </c>
      <c r="J18" s="2" t="s">
        <v>22</v>
      </c>
      <c r="K18" s="2" t="s">
        <v>23</v>
      </c>
      <c r="L18" s="2" t="s">
        <v>62</v>
      </c>
      <c r="M18" s="2" t="s">
        <v>184</v>
      </c>
      <c r="N18" s="2" t="s">
        <v>53</v>
      </c>
      <c r="O18" s="2" t="s">
        <v>28</v>
      </c>
    </row>
    <row r="19" spans="1:15" x14ac:dyDescent="0.35">
      <c r="A19" s="2" t="s">
        <v>185</v>
      </c>
      <c r="B19" s="2" t="s">
        <v>186</v>
      </c>
      <c r="C19" s="2" t="s">
        <v>187</v>
      </c>
      <c r="D19" s="2" t="s">
        <v>188</v>
      </c>
      <c r="E19" s="2" t="s">
        <v>189</v>
      </c>
      <c r="F19" s="2">
        <f>91-9877654321</f>
        <v>-9877654230</v>
      </c>
      <c r="G19" s="2" t="s">
        <v>190</v>
      </c>
      <c r="H19" s="2">
        <f>91-9812345678</f>
        <v>-9812345587</v>
      </c>
      <c r="I19" s="2" t="s">
        <v>191</v>
      </c>
      <c r="J19" s="2" t="s">
        <v>192</v>
      </c>
      <c r="K19" s="2" t="s">
        <v>50</v>
      </c>
      <c r="L19" s="2" t="s">
        <v>193</v>
      </c>
      <c r="M19" s="2" t="s">
        <v>194</v>
      </c>
      <c r="N19" s="2" t="s">
        <v>27</v>
      </c>
      <c r="O19" s="2" t="s">
        <v>41</v>
      </c>
    </row>
    <row r="20" spans="1:15" x14ac:dyDescent="0.35">
      <c r="A20" s="2" t="s">
        <v>195</v>
      </c>
      <c r="B20" s="2" t="s">
        <v>196</v>
      </c>
      <c r="C20" s="2" t="s">
        <v>197</v>
      </c>
      <c r="D20" s="2" t="s">
        <v>198</v>
      </c>
      <c r="E20" s="2" t="s">
        <v>199</v>
      </c>
      <c r="F20" s="2">
        <f>91-9955123412</f>
        <v>-9955123321</v>
      </c>
      <c r="G20" s="2" t="s">
        <v>200</v>
      </c>
      <c r="H20" s="2">
        <f>91-9789012345</f>
        <v>-9789012254</v>
      </c>
      <c r="I20" s="2" t="s">
        <v>201</v>
      </c>
      <c r="J20" s="2" t="s">
        <v>202</v>
      </c>
      <c r="K20" s="2" t="s">
        <v>23</v>
      </c>
      <c r="L20" s="2" t="s">
        <v>203</v>
      </c>
      <c r="M20" s="2" t="s">
        <v>204</v>
      </c>
      <c r="N20" s="2" t="s">
        <v>27</v>
      </c>
      <c r="O20" s="2" t="s">
        <v>41</v>
      </c>
    </row>
    <row r="21" spans="1:15" x14ac:dyDescent="0.35">
      <c r="A21" s="2" t="s">
        <v>205</v>
      </c>
      <c r="B21" s="2" t="s">
        <v>206</v>
      </c>
      <c r="C21" s="2" t="s">
        <v>207</v>
      </c>
      <c r="D21" s="2" t="s">
        <v>208</v>
      </c>
      <c r="E21" s="2" t="s">
        <v>209</v>
      </c>
      <c r="F21" s="2">
        <f>91-9887766554</f>
        <v>-9887766463</v>
      </c>
      <c r="G21" s="2" t="s">
        <v>210</v>
      </c>
      <c r="H21" s="2">
        <f>91-9874561230</f>
        <v>-9874561139</v>
      </c>
      <c r="I21" s="2" t="s">
        <v>211</v>
      </c>
      <c r="J21" s="2" t="s">
        <v>212</v>
      </c>
      <c r="K21" s="2" t="s">
        <v>73</v>
      </c>
      <c r="L21" s="2" t="s">
        <v>213</v>
      </c>
      <c r="M21" s="2" t="s">
        <v>214</v>
      </c>
      <c r="N21" s="2" t="s">
        <v>53</v>
      </c>
      <c r="O21" s="2" t="s">
        <v>41</v>
      </c>
    </row>
    <row r="22" spans="1:15" x14ac:dyDescent="0.35">
      <c r="A22" s="2" t="s">
        <v>215</v>
      </c>
      <c r="B22" s="2" t="s">
        <v>216</v>
      </c>
      <c r="C22" s="2" t="s">
        <v>31</v>
      </c>
      <c r="D22" s="2" t="s">
        <v>217</v>
      </c>
      <c r="E22" s="2" t="s">
        <v>218</v>
      </c>
      <c r="F22" s="2">
        <f>91-9112349876</f>
        <v>-9112349785</v>
      </c>
      <c r="G22" s="2" t="s">
        <v>219</v>
      </c>
      <c r="H22" s="2">
        <f>91-9009091234</f>
        <v>-9009091143</v>
      </c>
      <c r="I22" s="2" t="s">
        <v>220</v>
      </c>
      <c r="J22" s="2" t="s">
        <v>115</v>
      </c>
      <c r="K22" s="2" t="s">
        <v>50</v>
      </c>
      <c r="L22" s="2" t="s">
        <v>221</v>
      </c>
      <c r="M22" s="2" t="s">
        <v>222</v>
      </c>
      <c r="N22" s="2" t="s">
        <v>76</v>
      </c>
      <c r="O22" s="2" t="s">
        <v>28</v>
      </c>
    </row>
    <row r="23" spans="1:15" x14ac:dyDescent="0.35">
      <c r="A23" s="2" t="s">
        <v>223</v>
      </c>
      <c r="B23" s="2" t="s">
        <v>224</v>
      </c>
      <c r="C23" s="2" t="s">
        <v>67</v>
      </c>
      <c r="D23" s="2" t="s">
        <v>225</v>
      </c>
      <c r="E23" s="2" t="s">
        <v>226</v>
      </c>
      <c r="F23" s="2">
        <f>91-9992211344</f>
        <v>-9992211253</v>
      </c>
      <c r="G23" s="2" t="s">
        <v>227</v>
      </c>
      <c r="H23" s="2">
        <f>91-9812349087</f>
        <v>-9812348996</v>
      </c>
      <c r="I23" s="2" t="s">
        <v>228</v>
      </c>
      <c r="J23" s="2" t="s">
        <v>229</v>
      </c>
      <c r="K23" s="2" t="s">
        <v>23</v>
      </c>
      <c r="L23" s="2" t="s">
        <v>96</v>
      </c>
      <c r="M23" s="2" t="s">
        <v>230</v>
      </c>
      <c r="N23" s="2" t="s">
        <v>158</v>
      </c>
      <c r="O23" s="2" t="s">
        <v>28</v>
      </c>
    </row>
    <row r="24" spans="1:15" x14ac:dyDescent="0.35">
      <c r="A24" s="2" t="s">
        <v>231</v>
      </c>
      <c r="B24" s="2" t="s">
        <v>232</v>
      </c>
      <c r="C24" s="2" t="s">
        <v>233</v>
      </c>
      <c r="D24" s="2" t="s">
        <v>234</v>
      </c>
      <c r="E24" s="2" t="s">
        <v>235</v>
      </c>
      <c r="F24" s="2">
        <f>91-9012346723</f>
        <v>-9012346632</v>
      </c>
      <c r="G24" s="2" t="s">
        <v>236</v>
      </c>
      <c r="H24" s="2">
        <f>91-9123457766</f>
        <v>-9123457675</v>
      </c>
      <c r="I24" s="2" t="s">
        <v>237</v>
      </c>
      <c r="J24" s="2" t="s">
        <v>238</v>
      </c>
      <c r="K24" s="2" t="s">
        <v>145</v>
      </c>
      <c r="L24" s="2" t="s">
        <v>239</v>
      </c>
      <c r="M24" s="2" t="s">
        <v>240</v>
      </c>
      <c r="N24" s="2" t="s">
        <v>27</v>
      </c>
      <c r="O24" s="2" t="s">
        <v>41</v>
      </c>
    </row>
    <row r="25" spans="1:15" x14ac:dyDescent="0.35">
      <c r="A25" s="2" t="s">
        <v>241</v>
      </c>
      <c r="B25" s="2" t="s">
        <v>242</v>
      </c>
      <c r="C25" s="2" t="s">
        <v>110</v>
      </c>
      <c r="D25" s="2" t="s">
        <v>243</v>
      </c>
      <c r="E25" s="2" t="s">
        <v>244</v>
      </c>
      <c r="F25" s="2">
        <f>91-9090901234</f>
        <v>-9090901143</v>
      </c>
      <c r="G25" s="2" t="s">
        <v>245</v>
      </c>
      <c r="H25" s="2">
        <f>91-9900123412</f>
        <v>-9900123321</v>
      </c>
      <c r="I25" s="2" t="s">
        <v>246</v>
      </c>
      <c r="J25" s="2" t="s">
        <v>247</v>
      </c>
      <c r="K25" s="2" t="s">
        <v>50</v>
      </c>
      <c r="L25" s="2" t="s">
        <v>203</v>
      </c>
      <c r="M25" s="2" t="s">
        <v>248</v>
      </c>
      <c r="N25" s="2" t="s">
        <v>40</v>
      </c>
      <c r="O25" s="2" t="s">
        <v>28</v>
      </c>
    </row>
    <row r="26" spans="1:15" x14ac:dyDescent="0.35">
      <c r="A26" s="2" t="s">
        <v>249</v>
      </c>
      <c r="B26" s="2" t="s">
        <v>250</v>
      </c>
      <c r="C26" s="2" t="s">
        <v>31</v>
      </c>
      <c r="D26" s="2" t="s">
        <v>251</v>
      </c>
      <c r="E26" s="2" t="s">
        <v>252</v>
      </c>
      <c r="F26" s="2">
        <f>91-9800678123</f>
        <v>-9800678032</v>
      </c>
      <c r="G26" s="2" t="s">
        <v>253</v>
      </c>
      <c r="H26" s="2">
        <f>91-9877761234</f>
        <v>-9877761143</v>
      </c>
      <c r="I26" s="2" t="s">
        <v>254</v>
      </c>
      <c r="J26" s="2" t="s">
        <v>133</v>
      </c>
      <c r="K26" s="2" t="s">
        <v>23</v>
      </c>
      <c r="L26" s="2" t="s">
        <v>255</v>
      </c>
      <c r="M26" s="2" t="s">
        <v>256</v>
      </c>
      <c r="N26" s="2" t="s">
        <v>27</v>
      </c>
      <c r="O26" s="2" t="s">
        <v>28</v>
      </c>
    </row>
    <row r="27" spans="1:15" x14ac:dyDescent="0.35">
      <c r="A27" s="2" t="s">
        <v>257</v>
      </c>
      <c r="B27" s="2" t="s">
        <v>258</v>
      </c>
      <c r="C27" s="2" t="s">
        <v>67</v>
      </c>
      <c r="D27" s="2" t="s">
        <v>259</v>
      </c>
      <c r="E27" s="2" t="s">
        <v>260</v>
      </c>
      <c r="F27" s="2">
        <f>91-9101010101</f>
        <v>-9101010010</v>
      </c>
      <c r="G27" s="2" t="s">
        <v>261</v>
      </c>
      <c r="H27" s="2">
        <f>91-9001123444</f>
        <v>-9001123353</v>
      </c>
      <c r="I27" s="2" t="s">
        <v>262</v>
      </c>
      <c r="J27" s="2" t="s">
        <v>144</v>
      </c>
      <c r="K27" s="2" t="s">
        <v>37</v>
      </c>
      <c r="L27" s="2" t="s">
        <v>263</v>
      </c>
      <c r="M27" s="2" t="s">
        <v>264</v>
      </c>
      <c r="N27" s="2" t="s">
        <v>27</v>
      </c>
      <c r="O27" s="2" t="s">
        <v>41</v>
      </c>
    </row>
    <row r="28" spans="1:15" x14ac:dyDescent="0.35">
      <c r="A28" s="2" t="s">
        <v>265</v>
      </c>
      <c r="B28" s="2" t="s">
        <v>266</v>
      </c>
      <c r="C28" s="2" t="s">
        <v>17</v>
      </c>
      <c r="D28" s="2" t="s">
        <v>267</v>
      </c>
      <c r="E28" s="2" t="s">
        <v>268</v>
      </c>
      <c r="F28" s="2">
        <f>91-9898988999</f>
        <v>-9898988908</v>
      </c>
      <c r="G28" s="2" t="s">
        <v>269</v>
      </c>
      <c r="H28" s="2">
        <f>91-9123456700</f>
        <v>-9123456609</v>
      </c>
      <c r="I28" s="2" t="s">
        <v>270</v>
      </c>
      <c r="J28" s="2" t="s">
        <v>271</v>
      </c>
      <c r="K28" s="2" t="s">
        <v>50</v>
      </c>
      <c r="L28" s="2" t="s">
        <v>272</v>
      </c>
      <c r="M28" s="2" t="s">
        <v>273</v>
      </c>
      <c r="N28" s="2" t="s">
        <v>64</v>
      </c>
      <c r="O28" s="2" t="s">
        <v>28</v>
      </c>
    </row>
    <row r="29" spans="1:15" x14ac:dyDescent="0.35">
      <c r="A29" s="2" t="s">
        <v>274</v>
      </c>
      <c r="B29" s="2" t="s">
        <v>275</v>
      </c>
      <c r="C29" s="2" t="s">
        <v>276</v>
      </c>
      <c r="D29" s="2" t="s">
        <v>277</v>
      </c>
      <c r="E29" s="2" t="s">
        <v>278</v>
      </c>
      <c r="F29" s="2">
        <f>91-9876123901</f>
        <v>-9876123810</v>
      </c>
      <c r="G29" s="2" t="s">
        <v>279</v>
      </c>
      <c r="H29" s="2">
        <f>91-9988771100</f>
        <v>-9988771009</v>
      </c>
      <c r="I29" s="2" t="s">
        <v>280</v>
      </c>
      <c r="J29" s="2" t="s">
        <v>22</v>
      </c>
      <c r="K29" s="2" t="s">
        <v>23</v>
      </c>
      <c r="L29" s="2" t="s">
        <v>281</v>
      </c>
      <c r="M29" s="2" t="s">
        <v>282</v>
      </c>
      <c r="N29" s="2" t="s">
        <v>53</v>
      </c>
      <c r="O29" s="2" t="s">
        <v>28</v>
      </c>
    </row>
    <row r="30" spans="1:15" x14ac:dyDescent="0.35">
      <c r="A30" s="2" t="s">
        <v>283</v>
      </c>
      <c r="B30" s="2" t="s">
        <v>284</v>
      </c>
      <c r="C30" s="2" t="s">
        <v>285</v>
      </c>
      <c r="D30" s="2" t="s">
        <v>286</v>
      </c>
      <c r="E30" s="2" t="s">
        <v>287</v>
      </c>
      <c r="F30" s="2">
        <f>91-9123445567</f>
        <v>-9123445476</v>
      </c>
      <c r="G30" s="2" t="s">
        <v>288</v>
      </c>
      <c r="H30" s="2">
        <f>91-9876001122</f>
        <v>-9876001031</v>
      </c>
      <c r="I30" s="2" t="s">
        <v>289</v>
      </c>
      <c r="J30" s="2" t="s">
        <v>290</v>
      </c>
      <c r="K30" s="2" t="s">
        <v>145</v>
      </c>
      <c r="L30" s="2" t="s">
        <v>291</v>
      </c>
      <c r="M30" s="2" t="s">
        <v>292</v>
      </c>
      <c r="N30" s="2" t="s">
        <v>293</v>
      </c>
      <c r="O30" s="2" t="s">
        <v>41</v>
      </c>
    </row>
    <row r="31" spans="1:15" x14ac:dyDescent="0.35">
      <c r="A31" s="2" t="s">
        <v>294</v>
      </c>
      <c r="B31" s="2" t="s">
        <v>295</v>
      </c>
      <c r="C31" s="2" t="s">
        <v>31</v>
      </c>
      <c r="D31" s="2" t="s">
        <v>296</v>
      </c>
      <c r="E31" s="2" t="s">
        <v>297</v>
      </c>
      <c r="F31" s="2">
        <f>91-9012349988</f>
        <v>-9012349897</v>
      </c>
      <c r="G31" s="2" t="s">
        <v>298</v>
      </c>
      <c r="H31" s="2">
        <f>91-9823445678</f>
        <v>-9823445587</v>
      </c>
      <c r="I31" s="2" t="s">
        <v>299</v>
      </c>
      <c r="J31" s="2" t="s">
        <v>300</v>
      </c>
      <c r="K31" s="2" t="s">
        <v>50</v>
      </c>
      <c r="L31" s="2" t="s">
        <v>156</v>
      </c>
      <c r="M31" s="2" t="s">
        <v>301</v>
      </c>
      <c r="N31" s="2" t="s">
        <v>76</v>
      </c>
      <c r="O31" s="2" t="s">
        <v>28</v>
      </c>
    </row>
    <row r="32" spans="1:15" x14ac:dyDescent="0.35">
      <c r="A32" s="2" t="s">
        <v>302</v>
      </c>
      <c r="B32" s="2" t="s">
        <v>303</v>
      </c>
      <c r="C32" s="2" t="s">
        <v>304</v>
      </c>
      <c r="D32" s="2" t="s">
        <v>305</v>
      </c>
      <c r="E32" s="2" t="s">
        <v>306</v>
      </c>
      <c r="F32" s="2">
        <f>91-9944556677</f>
        <v>-9944556586</v>
      </c>
      <c r="G32" s="2" t="s">
        <v>307</v>
      </c>
      <c r="H32" s="2">
        <f>91-9765432110</f>
        <v>-9765432019</v>
      </c>
      <c r="I32" s="2" t="s">
        <v>308</v>
      </c>
      <c r="J32" s="2" t="s">
        <v>49</v>
      </c>
      <c r="K32" s="2" t="s">
        <v>73</v>
      </c>
      <c r="L32" s="2" t="s">
        <v>213</v>
      </c>
      <c r="M32" s="2" t="s">
        <v>309</v>
      </c>
      <c r="N32" s="2" t="s">
        <v>27</v>
      </c>
      <c r="O32" s="2" t="s">
        <v>28</v>
      </c>
    </row>
    <row r="33" spans="1:15" x14ac:dyDescent="0.35">
      <c r="A33" s="2" t="s">
        <v>310</v>
      </c>
      <c r="B33" s="2" t="s">
        <v>311</v>
      </c>
      <c r="C33" s="2" t="s">
        <v>312</v>
      </c>
      <c r="D33" s="2" t="s">
        <v>313</v>
      </c>
      <c r="E33" s="2" t="s">
        <v>314</v>
      </c>
      <c r="F33" s="2">
        <f>91-9009007887</f>
        <v>-9009007796</v>
      </c>
      <c r="G33" s="2" t="s">
        <v>315</v>
      </c>
      <c r="H33" s="2">
        <f>91-9008001111</f>
        <v>-9008001020</v>
      </c>
      <c r="I33" s="2" t="s">
        <v>316</v>
      </c>
      <c r="J33" s="2" t="s">
        <v>317</v>
      </c>
      <c r="K33" s="2" t="s">
        <v>145</v>
      </c>
      <c r="L33" s="2" t="s">
        <v>239</v>
      </c>
      <c r="M33" s="2" t="s">
        <v>318</v>
      </c>
      <c r="N33" s="2" t="s">
        <v>27</v>
      </c>
      <c r="O33" s="2" t="s">
        <v>41</v>
      </c>
    </row>
    <row r="34" spans="1:15" x14ac:dyDescent="0.35">
      <c r="A34" s="2" t="s">
        <v>319</v>
      </c>
      <c r="B34" s="2" t="s">
        <v>320</v>
      </c>
      <c r="C34" s="2" t="s">
        <v>321</v>
      </c>
      <c r="D34" s="2" t="s">
        <v>322</v>
      </c>
      <c r="E34" s="2" t="s">
        <v>323</v>
      </c>
      <c r="F34" s="2">
        <f>91-9887654321</f>
        <v>-9887654230</v>
      </c>
      <c r="G34" s="2" t="s">
        <v>324</v>
      </c>
      <c r="H34" s="2">
        <f>91-9876541245</f>
        <v>-9876541154</v>
      </c>
      <c r="I34" s="2" t="s">
        <v>325</v>
      </c>
      <c r="J34" s="2" t="s">
        <v>326</v>
      </c>
      <c r="K34" s="2" t="s">
        <v>23</v>
      </c>
      <c r="L34" s="2" t="s">
        <v>24</v>
      </c>
      <c r="M34" s="2" t="s">
        <v>327</v>
      </c>
      <c r="N34" s="2" t="s">
        <v>53</v>
      </c>
      <c r="O34" s="2" t="s">
        <v>28</v>
      </c>
    </row>
    <row r="35" spans="1:15" x14ac:dyDescent="0.35">
      <c r="A35" s="2" t="s">
        <v>328</v>
      </c>
      <c r="B35" s="2" t="s">
        <v>329</v>
      </c>
      <c r="C35" s="2" t="s">
        <v>330</v>
      </c>
      <c r="D35" s="2" t="s">
        <v>331</v>
      </c>
      <c r="E35" s="2" t="s">
        <v>332</v>
      </c>
      <c r="F35" s="2">
        <f>91-9887766990</f>
        <v>-9887766899</v>
      </c>
      <c r="G35" s="2" t="s">
        <v>333</v>
      </c>
      <c r="H35" s="2">
        <f>91-9900765432</f>
        <v>-9900765341</v>
      </c>
      <c r="I35" s="2" t="s">
        <v>334</v>
      </c>
      <c r="J35" s="2" t="s">
        <v>335</v>
      </c>
      <c r="K35" s="2" t="s">
        <v>23</v>
      </c>
      <c r="L35" s="2" t="s">
        <v>336</v>
      </c>
      <c r="M35" s="2" t="s">
        <v>337</v>
      </c>
      <c r="N35" s="2" t="s">
        <v>27</v>
      </c>
      <c r="O35" s="2" t="s">
        <v>41</v>
      </c>
    </row>
    <row r="36" spans="1:15" x14ac:dyDescent="0.35">
      <c r="A36" s="2" t="s">
        <v>338</v>
      </c>
      <c r="B36" s="2" t="s">
        <v>339</v>
      </c>
      <c r="C36" s="2" t="s">
        <v>67</v>
      </c>
      <c r="D36" s="2" t="s">
        <v>340</v>
      </c>
      <c r="E36" s="2" t="s">
        <v>341</v>
      </c>
      <c r="F36" s="2">
        <f>91-9001237890</f>
        <v>-9001237799</v>
      </c>
      <c r="G36" s="2" t="s">
        <v>342</v>
      </c>
      <c r="H36" s="2">
        <f>91-9800998877</f>
        <v>-9800998786</v>
      </c>
      <c r="I36" s="2" t="s">
        <v>343</v>
      </c>
      <c r="J36" s="2" t="s">
        <v>49</v>
      </c>
      <c r="K36" s="2" t="s">
        <v>50</v>
      </c>
      <c r="L36" s="2" t="s">
        <v>203</v>
      </c>
      <c r="M36" s="2" t="s">
        <v>344</v>
      </c>
      <c r="N36" s="2" t="s">
        <v>76</v>
      </c>
      <c r="O36" s="2" t="s">
        <v>28</v>
      </c>
    </row>
    <row r="37" spans="1:15" x14ac:dyDescent="0.35">
      <c r="A37" s="2" t="s">
        <v>345</v>
      </c>
      <c r="B37" s="2" t="s">
        <v>346</v>
      </c>
      <c r="C37" s="2" t="s">
        <v>347</v>
      </c>
      <c r="D37" s="2" t="s">
        <v>348</v>
      </c>
      <c r="E37" s="2" t="s">
        <v>349</v>
      </c>
      <c r="F37" s="2">
        <f>91-9090909090</f>
        <v>-9090908999</v>
      </c>
      <c r="G37" s="2" t="s">
        <v>350</v>
      </c>
      <c r="H37" s="2">
        <f>91-9909900909</f>
        <v>-9909900818</v>
      </c>
      <c r="I37" s="2" t="s">
        <v>351</v>
      </c>
      <c r="J37" s="2" t="s">
        <v>352</v>
      </c>
      <c r="K37" s="2" t="s">
        <v>145</v>
      </c>
      <c r="L37" s="2" t="s">
        <v>353</v>
      </c>
      <c r="M37" s="2" t="s">
        <v>354</v>
      </c>
      <c r="N37" s="2" t="s">
        <v>27</v>
      </c>
      <c r="O37" s="2" t="s">
        <v>41</v>
      </c>
    </row>
    <row r="38" spans="1:15" x14ac:dyDescent="0.35">
      <c r="A38" s="2" t="s">
        <v>355</v>
      </c>
      <c r="B38" s="2" t="s">
        <v>356</v>
      </c>
      <c r="C38" s="2" t="s">
        <v>17</v>
      </c>
      <c r="D38" s="2" t="s">
        <v>357</v>
      </c>
      <c r="E38" s="2" t="s">
        <v>358</v>
      </c>
      <c r="F38" s="2">
        <f>91-9876129087</f>
        <v>-9876128996</v>
      </c>
      <c r="G38" s="2" t="s">
        <v>359</v>
      </c>
      <c r="H38" s="2">
        <f>91-9998771122</f>
        <v>-9998771031</v>
      </c>
      <c r="I38" s="2" t="s">
        <v>360</v>
      </c>
      <c r="J38" s="2" t="s">
        <v>361</v>
      </c>
      <c r="K38" s="2" t="s">
        <v>50</v>
      </c>
      <c r="L38" s="2" t="s">
        <v>51</v>
      </c>
      <c r="M38" s="2" t="s">
        <v>362</v>
      </c>
      <c r="N38" s="2" t="s">
        <v>363</v>
      </c>
      <c r="O38" s="2" t="s">
        <v>28</v>
      </c>
    </row>
    <row r="39" spans="1:15" x14ac:dyDescent="0.35">
      <c r="A39" s="2" t="s">
        <v>364</v>
      </c>
      <c r="B39" s="2" t="s">
        <v>365</v>
      </c>
      <c r="C39" s="2" t="s">
        <v>366</v>
      </c>
      <c r="D39" s="2" t="s">
        <v>367</v>
      </c>
      <c r="E39" s="2" t="s">
        <v>368</v>
      </c>
      <c r="F39" s="2">
        <f>91-9109876543</f>
        <v>-9109876452</v>
      </c>
      <c r="G39" s="2" t="s">
        <v>369</v>
      </c>
      <c r="H39" s="2">
        <f>91-9870765432</f>
        <v>-9870765341</v>
      </c>
      <c r="I39" s="2" t="s">
        <v>370</v>
      </c>
      <c r="J39" s="2" t="s">
        <v>22</v>
      </c>
      <c r="K39" s="2" t="s">
        <v>23</v>
      </c>
      <c r="L39" s="2" t="s">
        <v>272</v>
      </c>
      <c r="M39" s="2" t="s">
        <v>371</v>
      </c>
      <c r="N39" s="2" t="s">
        <v>27</v>
      </c>
      <c r="O39" s="2" t="s">
        <v>28</v>
      </c>
    </row>
    <row r="40" spans="1:15" x14ac:dyDescent="0.35">
      <c r="A40" s="2" t="s">
        <v>372</v>
      </c>
      <c r="B40" s="2" t="s">
        <v>373</v>
      </c>
      <c r="C40" s="2" t="s">
        <v>44</v>
      </c>
      <c r="D40" s="2" t="s">
        <v>374</v>
      </c>
      <c r="E40" s="2" t="s">
        <v>375</v>
      </c>
      <c r="F40" s="2">
        <f>91-9012456789</f>
        <v>-9012456698</v>
      </c>
      <c r="G40" s="2" t="s">
        <v>376</v>
      </c>
      <c r="H40" s="2">
        <f>91-9009001234</f>
        <v>-9009001143</v>
      </c>
      <c r="I40" s="2" t="s">
        <v>377</v>
      </c>
      <c r="J40" s="2" t="s">
        <v>378</v>
      </c>
      <c r="K40" s="2" t="s">
        <v>50</v>
      </c>
      <c r="L40" s="2" t="s">
        <v>96</v>
      </c>
      <c r="M40" s="2" t="s">
        <v>379</v>
      </c>
      <c r="N40" s="2" t="s">
        <v>76</v>
      </c>
      <c r="O40" s="2" t="s">
        <v>41</v>
      </c>
    </row>
    <row r="41" spans="1:15" x14ac:dyDescent="0.35">
      <c r="A41" s="2" t="s">
        <v>380</v>
      </c>
      <c r="B41" s="2" t="s">
        <v>381</v>
      </c>
      <c r="C41" s="2" t="s">
        <v>382</v>
      </c>
      <c r="D41" s="2" t="s">
        <v>383</v>
      </c>
      <c r="E41" s="2" t="s">
        <v>384</v>
      </c>
      <c r="F41" s="2">
        <f>91-9888123456</f>
        <v>-9888123365</v>
      </c>
      <c r="G41" s="2" t="s">
        <v>385</v>
      </c>
      <c r="H41" s="2">
        <f>91-9123450987</f>
        <v>-9123450896</v>
      </c>
      <c r="I41" s="2" t="s">
        <v>386</v>
      </c>
      <c r="J41" s="2" t="s">
        <v>387</v>
      </c>
      <c r="K41" s="2" t="s">
        <v>145</v>
      </c>
      <c r="L41" s="2" t="s">
        <v>388</v>
      </c>
      <c r="M41" s="2" t="s">
        <v>389</v>
      </c>
      <c r="N41" s="2" t="s">
        <v>27</v>
      </c>
      <c r="O41" s="2" t="s">
        <v>41</v>
      </c>
    </row>
    <row r="42" spans="1:15" x14ac:dyDescent="0.35">
      <c r="A42" s="2" t="s">
        <v>390</v>
      </c>
      <c r="B42" s="2" t="s">
        <v>391</v>
      </c>
      <c r="C42" s="2" t="s">
        <v>31</v>
      </c>
      <c r="D42" s="2" t="s">
        <v>392</v>
      </c>
      <c r="E42" s="2" t="s">
        <v>393</v>
      </c>
      <c r="F42" s="2">
        <f>91-9090876543</f>
        <v>-9090876452</v>
      </c>
      <c r="G42" s="2" t="s">
        <v>394</v>
      </c>
      <c r="H42" s="2">
        <f>91-9787612345</f>
        <v>-9787612254</v>
      </c>
      <c r="I42" s="2" t="s">
        <v>395</v>
      </c>
      <c r="J42" s="2" t="s">
        <v>271</v>
      </c>
      <c r="K42" s="2" t="s">
        <v>23</v>
      </c>
      <c r="L42" s="2" t="s">
        <v>167</v>
      </c>
      <c r="M42" s="2" t="s">
        <v>396</v>
      </c>
      <c r="N42" s="2" t="s">
        <v>53</v>
      </c>
      <c r="O42" s="2" t="s">
        <v>28</v>
      </c>
    </row>
    <row r="43" spans="1:15" x14ac:dyDescent="0.35">
      <c r="A43" s="2" t="s">
        <v>397</v>
      </c>
      <c r="B43" s="2" t="s">
        <v>398</v>
      </c>
      <c r="C43" s="2" t="s">
        <v>67</v>
      </c>
      <c r="D43" s="2" t="s">
        <v>399</v>
      </c>
      <c r="E43" s="2" t="s">
        <v>400</v>
      </c>
      <c r="F43" s="2">
        <f>91-9101011234</f>
        <v>-9101011143</v>
      </c>
      <c r="G43" s="2" t="s">
        <v>401</v>
      </c>
      <c r="H43" s="2">
        <f>91-9801234567</f>
        <v>-9801234476</v>
      </c>
      <c r="I43" s="2" t="s">
        <v>402</v>
      </c>
      <c r="J43" s="2" t="s">
        <v>403</v>
      </c>
      <c r="K43" s="2" t="s">
        <v>50</v>
      </c>
      <c r="L43" s="2" t="s">
        <v>203</v>
      </c>
      <c r="M43" s="2" t="s">
        <v>404</v>
      </c>
      <c r="N43" s="2" t="s">
        <v>76</v>
      </c>
      <c r="O43" s="2" t="s">
        <v>28</v>
      </c>
    </row>
    <row r="44" spans="1:15" x14ac:dyDescent="0.35">
      <c r="A44" s="2" t="s">
        <v>405</v>
      </c>
      <c r="B44" s="2" t="s">
        <v>406</v>
      </c>
      <c r="C44" s="2" t="s">
        <v>312</v>
      </c>
      <c r="D44" s="2" t="s">
        <v>407</v>
      </c>
      <c r="E44" s="2" t="s">
        <v>408</v>
      </c>
      <c r="F44" s="2">
        <f>91-9876500012</f>
        <v>-9876499921</v>
      </c>
      <c r="G44" s="2" t="s">
        <v>409</v>
      </c>
      <c r="H44" s="2">
        <f>91-9776612345</f>
        <v>-9776612254</v>
      </c>
      <c r="I44" s="2" t="s">
        <v>410</v>
      </c>
      <c r="J44" s="2" t="s">
        <v>411</v>
      </c>
      <c r="K44" s="2" t="s">
        <v>145</v>
      </c>
      <c r="L44" s="2" t="s">
        <v>291</v>
      </c>
      <c r="M44" s="2" t="s">
        <v>412</v>
      </c>
      <c r="N44" s="2" t="s">
        <v>413</v>
      </c>
      <c r="O44" s="2" t="s">
        <v>41</v>
      </c>
    </row>
    <row r="45" spans="1:15" x14ac:dyDescent="0.35">
      <c r="A45" s="2" t="s">
        <v>414</v>
      </c>
      <c r="B45" s="2" t="s">
        <v>415</v>
      </c>
      <c r="C45" s="2" t="s">
        <v>31</v>
      </c>
      <c r="D45" s="2" t="s">
        <v>416</v>
      </c>
      <c r="E45" s="2" t="s">
        <v>417</v>
      </c>
      <c r="F45" s="2">
        <f>91-9955443322</f>
        <v>-9955443231</v>
      </c>
      <c r="G45" s="2" t="s">
        <v>418</v>
      </c>
      <c r="H45" s="2">
        <f>91-9911223344</f>
        <v>-9911223253</v>
      </c>
      <c r="I45" s="2" t="s">
        <v>419</v>
      </c>
      <c r="J45" s="2" t="s">
        <v>420</v>
      </c>
      <c r="K45" s="2" t="s">
        <v>23</v>
      </c>
      <c r="L45" s="2" t="s">
        <v>24</v>
      </c>
      <c r="M45" s="2" t="s">
        <v>421</v>
      </c>
      <c r="N45" s="2" t="s">
        <v>53</v>
      </c>
      <c r="O45" s="2" t="s">
        <v>41</v>
      </c>
    </row>
    <row r="46" spans="1:15" x14ac:dyDescent="0.35">
      <c r="A46" s="2" t="s">
        <v>422</v>
      </c>
      <c r="B46" s="2" t="s">
        <v>423</v>
      </c>
      <c r="C46" s="2" t="s">
        <v>139</v>
      </c>
      <c r="D46" s="2" t="s">
        <v>424</v>
      </c>
      <c r="E46" s="2" t="s">
        <v>425</v>
      </c>
      <c r="F46" s="2">
        <f>91-9009876543</f>
        <v>-9009876452</v>
      </c>
      <c r="G46" s="2" t="s">
        <v>426</v>
      </c>
      <c r="H46" s="2">
        <f>91-9809801122</f>
        <v>-9809801031</v>
      </c>
      <c r="I46" s="2" t="s">
        <v>427</v>
      </c>
      <c r="J46" s="2" t="s">
        <v>49</v>
      </c>
      <c r="K46" s="2" t="s">
        <v>73</v>
      </c>
      <c r="L46" s="2" t="s">
        <v>213</v>
      </c>
      <c r="M46" s="2" t="s">
        <v>428</v>
      </c>
      <c r="N46" s="2" t="s">
        <v>27</v>
      </c>
      <c r="O46" s="2" t="s">
        <v>28</v>
      </c>
    </row>
    <row r="47" spans="1:15" x14ac:dyDescent="0.35">
      <c r="A47" s="2" t="s">
        <v>429</v>
      </c>
      <c r="B47" s="2" t="s">
        <v>430</v>
      </c>
      <c r="C47" s="2" t="s">
        <v>79</v>
      </c>
      <c r="D47" s="2" t="s">
        <v>431</v>
      </c>
      <c r="E47" s="2" t="s">
        <v>432</v>
      </c>
      <c r="F47" s="2">
        <f>91-9988771133</f>
        <v>-9988771042</v>
      </c>
      <c r="G47" s="2" t="s">
        <v>433</v>
      </c>
      <c r="H47" s="2">
        <f>91-9111992233</f>
        <v>-9111992142</v>
      </c>
      <c r="I47" s="2" t="s">
        <v>434</v>
      </c>
      <c r="J47" s="2" t="s">
        <v>435</v>
      </c>
      <c r="K47" s="2" t="s">
        <v>23</v>
      </c>
      <c r="L47" s="2" t="s">
        <v>336</v>
      </c>
      <c r="M47" s="2" t="s">
        <v>436</v>
      </c>
      <c r="N47" s="2" t="s">
        <v>27</v>
      </c>
      <c r="O47" s="2" t="s">
        <v>41</v>
      </c>
    </row>
    <row r="48" spans="1:15" x14ac:dyDescent="0.35">
      <c r="A48" s="2" t="s">
        <v>437</v>
      </c>
      <c r="B48" s="2" t="s">
        <v>438</v>
      </c>
      <c r="C48" s="2" t="s">
        <v>44</v>
      </c>
      <c r="D48" s="2" t="s">
        <v>439</v>
      </c>
      <c r="E48" s="2" t="s">
        <v>440</v>
      </c>
      <c r="F48" s="2">
        <f>91-9898982323</f>
        <v>-9898982232</v>
      </c>
      <c r="G48" s="2" t="s">
        <v>441</v>
      </c>
      <c r="H48" s="2">
        <f>91-9090998877</f>
        <v>-9090998786</v>
      </c>
      <c r="I48" s="2" t="s">
        <v>442</v>
      </c>
      <c r="J48" s="2" t="s">
        <v>443</v>
      </c>
      <c r="K48" s="2" t="s">
        <v>23</v>
      </c>
      <c r="L48" s="2" t="s">
        <v>444</v>
      </c>
      <c r="M48" s="2" t="s">
        <v>445</v>
      </c>
      <c r="N48" s="2" t="s">
        <v>158</v>
      </c>
      <c r="O48" s="2" t="s">
        <v>28</v>
      </c>
    </row>
    <row r="49" spans="1:15" x14ac:dyDescent="0.35">
      <c r="A49" s="2" t="s">
        <v>446</v>
      </c>
      <c r="B49" s="2" t="s">
        <v>447</v>
      </c>
      <c r="C49" s="2" t="s">
        <v>90</v>
      </c>
      <c r="D49" s="2" t="s">
        <v>448</v>
      </c>
      <c r="E49" s="2" t="s">
        <v>449</v>
      </c>
      <c r="F49" s="2">
        <f>91-9009871200</f>
        <v>-9009871109</v>
      </c>
      <c r="G49" s="2" t="s">
        <v>450</v>
      </c>
      <c r="H49" s="2">
        <f>91-9023456781</f>
        <v>-9023456690</v>
      </c>
      <c r="I49" s="2" t="s">
        <v>451</v>
      </c>
      <c r="J49" s="2" t="s">
        <v>452</v>
      </c>
      <c r="K49" s="2" t="s">
        <v>50</v>
      </c>
      <c r="L49" s="2" t="s">
        <v>74</v>
      </c>
      <c r="M49" s="2" t="s">
        <v>453</v>
      </c>
      <c r="N49" s="2" t="s">
        <v>27</v>
      </c>
      <c r="O49" s="2" t="s">
        <v>28</v>
      </c>
    </row>
    <row r="50" spans="1:15" x14ac:dyDescent="0.35">
      <c r="A50" s="2" t="s">
        <v>454</v>
      </c>
      <c r="B50" s="2" t="s">
        <v>455</v>
      </c>
      <c r="C50" s="2" t="s">
        <v>347</v>
      </c>
      <c r="D50" s="2" t="s">
        <v>456</v>
      </c>
      <c r="E50" s="2" t="s">
        <v>457</v>
      </c>
      <c r="F50" s="2">
        <f>91-9911223345</f>
        <v>-9911223254</v>
      </c>
      <c r="G50" s="2" t="s">
        <v>458</v>
      </c>
      <c r="H50" s="2">
        <f>91-9809809809</f>
        <v>-9809809718</v>
      </c>
      <c r="I50" s="2" t="s">
        <v>459</v>
      </c>
      <c r="J50" s="2" t="s">
        <v>192</v>
      </c>
      <c r="K50" s="2" t="s">
        <v>145</v>
      </c>
      <c r="L50" s="2" t="s">
        <v>38</v>
      </c>
      <c r="M50" s="2" t="s">
        <v>460</v>
      </c>
      <c r="N50" s="2" t="s">
        <v>27</v>
      </c>
      <c r="O50" s="2" t="s">
        <v>41</v>
      </c>
    </row>
    <row r="51" spans="1:15" x14ac:dyDescent="0.35">
      <c r="A51" s="2" t="s">
        <v>461</v>
      </c>
      <c r="B51" s="2" t="s">
        <v>462</v>
      </c>
      <c r="C51" s="2" t="s">
        <v>67</v>
      </c>
      <c r="D51" s="2" t="s">
        <v>463</v>
      </c>
      <c r="E51" s="2" t="s">
        <v>464</v>
      </c>
      <c r="F51" s="2">
        <f>91-9876543030</f>
        <v>-9876542939</v>
      </c>
      <c r="G51" s="2" t="s">
        <v>465</v>
      </c>
      <c r="H51" s="2">
        <f>91-9888123456</f>
        <v>-9888123365</v>
      </c>
      <c r="I51" s="2" t="s">
        <v>246</v>
      </c>
      <c r="J51" s="2" t="s">
        <v>466</v>
      </c>
      <c r="K51" s="2" t="s">
        <v>73</v>
      </c>
      <c r="L51" s="2" t="s">
        <v>281</v>
      </c>
      <c r="M51" s="2" t="s">
        <v>467</v>
      </c>
      <c r="N51" s="2" t="s">
        <v>76</v>
      </c>
      <c r="O51" s="2" t="s">
        <v>28</v>
      </c>
    </row>
    <row r="52" spans="1:15" x14ac:dyDescent="0.35">
      <c r="A52" s="2" t="s">
        <v>468</v>
      </c>
      <c r="B52" s="2" t="s">
        <v>469</v>
      </c>
      <c r="C52" s="2" t="s">
        <v>31</v>
      </c>
      <c r="D52" s="2" t="s">
        <v>470</v>
      </c>
      <c r="E52" s="2" t="s">
        <v>471</v>
      </c>
      <c r="F52" s="2">
        <f>91-9123456123</f>
        <v>-9123456032</v>
      </c>
      <c r="G52" s="2" t="s">
        <v>472</v>
      </c>
      <c r="H52" s="2">
        <f>91-9800765432</f>
        <v>-9800765341</v>
      </c>
      <c r="I52" s="2" t="s">
        <v>473</v>
      </c>
      <c r="J52" s="2" t="s">
        <v>22</v>
      </c>
      <c r="K52" s="2" t="s">
        <v>23</v>
      </c>
      <c r="L52" s="2" t="s">
        <v>203</v>
      </c>
      <c r="M52" s="2" t="s">
        <v>474</v>
      </c>
      <c r="N52" s="2" t="s">
        <v>27</v>
      </c>
      <c r="O52" s="2" t="s">
        <v>41</v>
      </c>
    </row>
    <row r="53" spans="1:15" x14ac:dyDescent="0.35">
      <c r="A53" s="2" t="s">
        <v>475</v>
      </c>
      <c r="B53" s="2" t="s">
        <v>476</v>
      </c>
      <c r="C53" s="2" t="s">
        <v>79</v>
      </c>
      <c r="D53" s="2" t="s">
        <v>477</v>
      </c>
      <c r="E53" s="2" t="s">
        <v>478</v>
      </c>
      <c r="F53" s="2">
        <f>91-9999111222</f>
        <v>-9999111131</v>
      </c>
      <c r="G53" s="2" t="s">
        <v>479</v>
      </c>
      <c r="H53" s="2">
        <f>91-9753124765</f>
        <v>-9753124674</v>
      </c>
      <c r="I53" s="2" t="s">
        <v>480</v>
      </c>
      <c r="J53" s="2" t="s">
        <v>481</v>
      </c>
      <c r="K53" s="2" t="s">
        <v>50</v>
      </c>
      <c r="L53" s="2" t="s">
        <v>167</v>
      </c>
      <c r="M53" s="2" t="s">
        <v>482</v>
      </c>
      <c r="N53" s="2" t="s">
        <v>27</v>
      </c>
      <c r="O53" s="2" t="s">
        <v>28</v>
      </c>
    </row>
    <row r="54" spans="1:15" x14ac:dyDescent="0.35">
      <c r="A54" s="2" t="s">
        <v>483</v>
      </c>
      <c r="B54" s="2" t="s">
        <v>484</v>
      </c>
      <c r="C54" s="2" t="s">
        <v>67</v>
      </c>
      <c r="D54" s="2" t="s">
        <v>485</v>
      </c>
      <c r="E54" s="2" t="s">
        <v>486</v>
      </c>
      <c r="F54" s="2">
        <f>91-9012341990</f>
        <v>-9012341899</v>
      </c>
      <c r="G54" s="2" t="s">
        <v>487</v>
      </c>
      <c r="H54" s="2">
        <f>91-9787654321</f>
        <v>-9787654230</v>
      </c>
      <c r="I54" s="2" t="s">
        <v>488</v>
      </c>
      <c r="J54" s="2" t="s">
        <v>352</v>
      </c>
      <c r="K54" s="2" t="s">
        <v>37</v>
      </c>
      <c r="L54" s="2" t="s">
        <v>489</v>
      </c>
      <c r="M54" s="2" t="s">
        <v>490</v>
      </c>
      <c r="N54" s="2" t="s">
        <v>53</v>
      </c>
      <c r="O54" s="2" t="s">
        <v>28</v>
      </c>
    </row>
    <row r="55" spans="1:15" x14ac:dyDescent="0.35">
      <c r="A55" s="2" t="s">
        <v>491</v>
      </c>
      <c r="B55" s="2" t="s">
        <v>492</v>
      </c>
      <c r="C55" s="2" t="s">
        <v>100</v>
      </c>
      <c r="D55" s="2" t="s">
        <v>493</v>
      </c>
      <c r="E55" s="2" t="s">
        <v>494</v>
      </c>
      <c r="F55" s="2">
        <f>91-9123987231</f>
        <v>-9123987140</v>
      </c>
      <c r="G55" s="2" t="s">
        <v>495</v>
      </c>
      <c r="H55" s="2">
        <f>91-9911228765</f>
        <v>-9911228674</v>
      </c>
      <c r="I55" s="2" t="s">
        <v>496</v>
      </c>
      <c r="J55" s="2" t="s">
        <v>497</v>
      </c>
      <c r="K55" s="2" t="s">
        <v>23</v>
      </c>
      <c r="L55" s="2" t="s">
        <v>85</v>
      </c>
      <c r="M55" s="2" t="s">
        <v>498</v>
      </c>
      <c r="N55" s="2" t="s">
        <v>27</v>
      </c>
      <c r="O55" s="2" t="s">
        <v>41</v>
      </c>
    </row>
    <row r="56" spans="1:15" x14ac:dyDescent="0.35">
      <c r="A56" s="2" t="s">
        <v>499</v>
      </c>
      <c r="B56" s="2" t="s">
        <v>500</v>
      </c>
      <c r="C56" s="2" t="s">
        <v>139</v>
      </c>
      <c r="D56" s="2" t="s">
        <v>501</v>
      </c>
      <c r="E56" s="2" t="s">
        <v>502</v>
      </c>
      <c r="F56" s="2">
        <f>91-9845612345</f>
        <v>-9845612254</v>
      </c>
      <c r="G56" s="2" t="s">
        <v>503</v>
      </c>
      <c r="H56" s="2">
        <f>91-9871254321</f>
        <v>-9871254230</v>
      </c>
      <c r="I56" s="2" t="s">
        <v>504</v>
      </c>
      <c r="J56" s="2" t="s">
        <v>49</v>
      </c>
      <c r="K56" s="2" t="s">
        <v>73</v>
      </c>
      <c r="L56" s="2" t="s">
        <v>51</v>
      </c>
      <c r="M56" s="2" t="s">
        <v>505</v>
      </c>
      <c r="N56" s="2" t="s">
        <v>64</v>
      </c>
      <c r="O56" s="2" t="s">
        <v>28</v>
      </c>
    </row>
    <row r="57" spans="1:15" x14ac:dyDescent="0.35">
      <c r="A57" s="2" t="s">
        <v>506</v>
      </c>
      <c r="B57" s="2" t="s">
        <v>507</v>
      </c>
      <c r="C57" s="2" t="s">
        <v>312</v>
      </c>
      <c r="D57" s="2" t="s">
        <v>508</v>
      </c>
      <c r="E57" s="2" t="s">
        <v>509</v>
      </c>
      <c r="F57" s="2">
        <f>91-9023176543</f>
        <v>-9023176452</v>
      </c>
      <c r="G57" s="2" t="s">
        <v>510</v>
      </c>
      <c r="H57" s="2">
        <f>91-9900112211</f>
        <v>-9900112120</v>
      </c>
      <c r="I57" s="2" t="s">
        <v>511</v>
      </c>
      <c r="J57" s="2" t="s">
        <v>411</v>
      </c>
      <c r="K57" s="2" t="s">
        <v>145</v>
      </c>
      <c r="L57" s="2" t="s">
        <v>291</v>
      </c>
      <c r="M57" s="2" t="s">
        <v>512</v>
      </c>
      <c r="N57" s="2" t="s">
        <v>513</v>
      </c>
      <c r="O57" s="2" t="s">
        <v>41</v>
      </c>
    </row>
    <row r="58" spans="1:15" x14ac:dyDescent="0.35">
      <c r="A58" s="2" t="s">
        <v>514</v>
      </c>
      <c r="B58" s="2" t="s">
        <v>515</v>
      </c>
      <c r="C58" s="2" t="s">
        <v>366</v>
      </c>
      <c r="D58" s="2" t="s">
        <v>516</v>
      </c>
      <c r="E58" s="2" t="s">
        <v>517</v>
      </c>
      <c r="F58" s="2">
        <f>91-9812789123</f>
        <v>-9812789032</v>
      </c>
      <c r="G58" s="2" t="s">
        <v>518</v>
      </c>
      <c r="H58" s="2">
        <f>91-9009870987</f>
        <v>-9009870896</v>
      </c>
      <c r="I58" s="2" t="s">
        <v>519</v>
      </c>
      <c r="J58" s="2" t="s">
        <v>22</v>
      </c>
      <c r="K58" s="2" t="s">
        <v>23</v>
      </c>
      <c r="L58" s="2" t="s">
        <v>135</v>
      </c>
      <c r="M58" s="2" t="s">
        <v>520</v>
      </c>
      <c r="N58" s="2" t="s">
        <v>117</v>
      </c>
      <c r="O58" s="2" t="s">
        <v>28</v>
      </c>
    </row>
    <row r="59" spans="1:15" x14ac:dyDescent="0.35">
      <c r="A59" s="2" t="s">
        <v>521</v>
      </c>
      <c r="B59" s="2" t="s">
        <v>522</v>
      </c>
      <c r="C59" s="2" t="s">
        <v>330</v>
      </c>
      <c r="D59" s="2" t="s">
        <v>523</v>
      </c>
      <c r="E59" s="2" t="s">
        <v>524</v>
      </c>
      <c r="F59" s="2">
        <f>91-9877098700</f>
        <v>-9877098609</v>
      </c>
      <c r="G59" s="2" t="s">
        <v>525</v>
      </c>
      <c r="H59" s="2">
        <f>91-9090123123</f>
        <v>-9090123032</v>
      </c>
      <c r="I59" s="2" t="s">
        <v>402</v>
      </c>
      <c r="J59" s="2" t="s">
        <v>526</v>
      </c>
      <c r="K59" s="2" t="s">
        <v>50</v>
      </c>
      <c r="L59" s="2" t="s">
        <v>96</v>
      </c>
      <c r="M59" s="2" t="s">
        <v>527</v>
      </c>
      <c r="N59" s="2" t="s">
        <v>27</v>
      </c>
      <c r="O59" s="2" t="s">
        <v>28</v>
      </c>
    </row>
    <row r="60" spans="1:15" x14ac:dyDescent="0.35">
      <c r="A60" s="2" t="s">
        <v>528</v>
      </c>
      <c r="B60" s="2" t="s">
        <v>529</v>
      </c>
      <c r="C60" s="2" t="s">
        <v>312</v>
      </c>
      <c r="D60" s="2" t="s">
        <v>530</v>
      </c>
      <c r="E60" s="2" t="s">
        <v>531</v>
      </c>
      <c r="F60" s="2">
        <f>91-9898989898</f>
        <v>-9898989807</v>
      </c>
      <c r="G60" s="2" t="s">
        <v>532</v>
      </c>
      <c r="H60" s="2">
        <f>91-9888001122</f>
        <v>-9888001031</v>
      </c>
      <c r="I60" s="2" t="s">
        <v>533</v>
      </c>
      <c r="J60" s="2" t="s">
        <v>534</v>
      </c>
      <c r="K60" s="2" t="s">
        <v>145</v>
      </c>
      <c r="L60" s="2" t="s">
        <v>535</v>
      </c>
      <c r="M60" s="2" t="s">
        <v>536</v>
      </c>
      <c r="N60" s="2" t="s">
        <v>27</v>
      </c>
      <c r="O60" s="2" t="s">
        <v>41</v>
      </c>
    </row>
    <row r="61" spans="1:15" x14ac:dyDescent="0.35">
      <c r="A61" s="2" t="s">
        <v>537</v>
      </c>
      <c r="B61" s="2" t="s">
        <v>538</v>
      </c>
      <c r="C61" s="2" t="s">
        <v>44</v>
      </c>
      <c r="D61" s="2" t="s">
        <v>539</v>
      </c>
      <c r="E61" s="2" t="s">
        <v>540</v>
      </c>
      <c r="F61" s="2">
        <f>91-9090999000</f>
        <v>-9090998909</v>
      </c>
      <c r="G61" s="2" t="s">
        <v>541</v>
      </c>
      <c r="H61" s="2">
        <f>91-9812345123</f>
        <v>-9812345032</v>
      </c>
      <c r="I61" s="2" t="s">
        <v>542</v>
      </c>
      <c r="J61" s="2" t="s">
        <v>543</v>
      </c>
      <c r="K61" s="2" t="s">
        <v>50</v>
      </c>
      <c r="L61" s="2" t="s">
        <v>544</v>
      </c>
      <c r="M61" s="2" t="s">
        <v>545</v>
      </c>
      <c r="N61" s="2" t="s">
        <v>27</v>
      </c>
      <c r="O61" s="2" t="s">
        <v>28</v>
      </c>
    </row>
    <row r="62" spans="1:15" x14ac:dyDescent="0.35">
      <c r="A62" s="2" t="s">
        <v>546</v>
      </c>
      <c r="B62" s="2" t="s">
        <v>547</v>
      </c>
      <c r="C62" s="2" t="s">
        <v>31</v>
      </c>
      <c r="D62" s="2" t="s">
        <v>548</v>
      </c>
      <c r="E62" s="2" t="s">
        <v>549</v>
      </c>
      <c r="F62" s="2">
        <f>91-9876546543</f>
        <v>-9876546452</v>
      </c>
      <c r="G62" s="2" t="s">
        <v>550</v>
      </c>
      <c r="H62" s="2">
        <f>91-9012345678</f>
        <v>-9012345587</v>
      </c>
      <c r="I62" s="2" t="s">
        <v>551</v>
      </c>
      <c r="J62" s="2" t="s">
        <v>247</v>
      </c>
      <c r="K62" s="2" t="s">
        <v>73</v>
      </c>
      <c r="L62" s="2" t="s">
        <v>281</v>
      </c>
      <c r="M62" s="2" t="s">
        <v>552</v>
      </c>
      <c r="N62" s="2" t="s">
        <v>27</v>
      </c>
      <c r="O62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Vaishnav</dc:creator>
  <cp:lastModifiedBy>Vijay Vaishnav</cp:lastModifiedBy>
  <dcterms:created xsi:type="dcterms:W3CDTF">2025-06-25T10:04:18Z</dcterms:created>
  <dcterms:modified xsi:type="dcterms:W3CDTF">2025-06-25T10:12:35Z</dcterms:modified>
</cp:coreProperties>
</file>