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jv24\OneDrive\Desktop\"/>
    </mc:Choice>
  </mc:AlternateContent>
  <xr:revisionPtr revIDLastSave="0" documentId="13_ncr:1_{EABC2ABD-534B-4BC9-AF90-5163610EC0AC}" xr6:coauthVersionLast="47" xr6:coauthVersionMax="47" xr10:uidLastSave="{00000000-0000-0000-0000-000000000000}"/>
  <bookViews>
    <workbookView xWindow="-108" yWindow="-108" windowWidth="23256" windowHeight="12456" firstSheet="9" activeTab="13" xr2:uid="{00000000-000D-0000-FFFF-FFFF00000000}"/>
  </bookViews>
  <sheets>
    <sheet name="DOUBLE VLOOKUP" sheetId="1" r:id="rId1"/>
    <sheet name="VLOOKUP" sheetId="3" r:id="rId2"/>
    <sheet name="SUMIFS" sheetId="2" r:id="rId3"/>
    <sheet name="FILTER" sheetId="4" r:id="rId4"/>
    <sheet name="ITEMS DETAIL" sheetId="7" r:id="rId5"/>
    <sheet name="AUTOMATIC BILLING" sheetId="5" r:id="rId6"/>
    <sheet name="IF STATEMENT" sheetId="8" r:id="rId7"/>
    <sheet name="INDEX AND MATCH" sheetId="9" r:id="rId8"/>
    <sheet name="EMI CALCULATOR" sheetId="11" r:id="rId9"/>
    <sheet name="CONDITION FORMATING" sheetId="14" r:id="rId10"/>
    <sheet name="BATTERY CHART" sheetId="12" r:id="rId11"/>
    <sheet name="PICTURE LOOKUP" sheetId="18" r:id="rId12"/>
    <sheet name="PICTURE LOOK" sheetId="19" r:id="rId13"/>
    <sheet name="SEARCH BOX" sheetId="20" r:id="rId14"/>
  </sheets>
  <functionGroups builtInGroupCount="19"/>
  <definedNames>
    <definedName name="_xlnm._FilterDatabase" localSheetId="3" hidden="1">FILTER!$B$6:$E$31</definedName>
    <definedName name="_xlnm.Criteria" localSheetId="3">FILTER!$K$10:$N$11</definedName>
    <definedName name="_xlnm.Extract" localSheetId="3">FILTER!$K$14:$N$14</definedName>
    <definedName name="VIIJAY">INDEX('PICTURE LOOKUP'!$G$5:$G$21,MATCH('PICTURE LOOK'!$E$6,'PICTURE LOOKUP'!$B$5:$B$21,0))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2" l="1"/>
  <c r="I6" i="20"/>
  <c r="E7" i="19" l="1"/>
  <c r="AH8" i="14" l="1"/>
  <c r="AI8" i="14"/>
  <c r="AJ8" i="14"/>
  <c r="AH9" i="14"/>
  <c r="AI9" i="14"/>
  <c r="AJ9" i="14"/>
  <c r="AH10" i="14"/>
  <c r="AI10" i="14"/>
  <c r="AJ10" i="14"/>
  <c r="AJ7" i="14"/>
  <c r="AI7" i="14"/>
  <c r="AH7" i="14"/>
  <c r="J9" i="5" l="1"/>
  <c r="B3" i="12"/>
  <c r="H31" i="5" l="1"/>
  <c r="H30" i="5"/>
  <c r="H29" i="5"/>
  <c r="I3" i="8" l="1"/>
  <c r="I4" i="8"/>
  <c r="I5" i="8"/>
  <c r="J5" i="8" s="1"/>
  <c r="K5" i="8" s="1"/>
  <c r="I6" i="8"/>
  <c r="J6" i="8" s="1"/>
  <c r="K6" i="8" s="1"/>
  <c r="I7" i="8"/>
  <c r="I8" i="8"/>
  <c r="I9" i="8"/>
  <c r="I10" i="8"/>
  <c r="J10" i="8" s="1"/>
  <c r="K10" i="8" s="1"/>
  <c r="I11" i="8"/>
  <c r="I2" i="8"/>
  <c r="J2" i="8" s="1"/>
  <c r="K2" i="8" s="1"/>
  <c r="J3" i="8"/>
  <c r="K3" i="8" s="1"/>
  <c r="J4" i="8"/>
  <c r="K4" i="8" s="1"/>
  <c r="J7" i="8"/>
  <c r="K7" i="8" s="1"/>
  <c r="J8" i="8"/>
  <c r="K8" i="8" s="1"/>
  <c r="J9" i="8"/>
  <c r="K9" i="8" s="1"/>
  <c r="J11" i="8"/>
  <c r="K11" i="8" s="1"/>
  <c r="E9" i="11" l="1"/>
  <c r="E8" i="11"/>
  <c r="E7" i="11"/>
  <c r="I21" i="9"/>
  <c r="J21" i="9" s="1"/>
  <c r="D12" i="11" l="1"/>
  <c r="E17" i="5"/>
  <c r="F17" i="5"/>
  <c r="H17" i="5" s="1"/>
  <c r="E18" i="5"/>
  <c r="F18" i="5"/>
  <c r="H18" i="5" s="1"/>
  <c r="E19" i="5"/>
  <c r="F19" i="5"/>
  <c r="H19" i="5" s="1"/>
  <c r="E20" i="5"/>
  <c r="F20" i="5"/>
  <c r="H20" i="5" s="1"/>
  <c r="E21" i="5"/>
  <c r="F21" i="5"/>
  <c r="H21" i="5" s="1"/>
  <c r="E22" i="5"/>
  <c r="F22" i="5"/>
  <c r="H22" i="5" s="1"/>
  <c r="E23" i="5"/>
  <c r="F23" i="5"/>
  <c r="H23" i="5" s="1"/>
  <c r="E24" i="5"/>
  <c r="F24" i="5"/>
  <c r="H24" i="5" s="1"/>
  <c r="E25" i="5"/>
  <c r="F25" i="5"/>
  <c r="H25" i="5" s="1"/>
  <c r="F16" i="5"/>
  <c r="H16" i="5" s="1"/>
  <c r="E16" i="5"/>
  <c r="D17" i="5"/>
  <c r="D18" i="5"/>
  <c r="D19" i="5"/>
  <c r="D20" i="5"/>
  <c r="D21" i="5"/>
  <c r="D22" i="5"/>
  <c r="D23" i="5"/>
  <c r="D24" i="5"/>
  <c r="D25" i="5"/>
  <c r="D16" i="5"/>
  <c r="B21" i="5"/>
  <c r="B22" i="5"/>
  <c r="B23" i="5"/>
  <c r="B24" i="5"/>
  <c r="B25" i="5"/>
  <c r="B16" i="5"/>
  <c r="B17" i="5" s="1"/>
  <c r="B18" i="5" s="1"/>
  <c r="B19" i="5" s="1"/>
  <c r="B20" i="5" s="1"/>
  <c r="I25" i="5" l="1"/>
  <c r="I23" i="5"/>
  <c r="I21" i="5"/>
  <c r="I19" i="5"/>
  <c r="I17" i="5"/>
  <c r="I16" i="5"/>
  <c r="I22" i="5"/>
  <c r="I24" i="5"/>
  <c r="I18" i="5"/>
  <c r="I20" i="5"/>
  <c r="I32" i="5"/>
  <c r="I28" i="5" l="1"/>
  <c r="O7" i="3"/>
  <c r="N7" i="3"/>
  <c r="M7" i="3"/>
  <c r="L7" i="3"/>
  <c r="I8" i="2"/>
  <c r="J8" i="2"/>
  <c r="K8" i="2"/>
  <c r="L8" i="2"/>
  <c r="M8" i="2"/>
  <c r="N8" i="2"/>
  <c r="O8" i="2"/>
  <c r="P8" i="2"/>
  <c r="I9" i="2"/>
  <c r="J9" i="2"/>
  <c r="K9" i="2"/>
  <c r="L9" i="2"/>
  <c r="M9" i="2"/>
  <c r="N9" i="2"/>
  <c r="O9" i="2"/>
  <c r="P9" i="2"/>
  <c r="I10" i="2"/>
  <c r="J10" i="2"/>
  <c r="K10" i="2"/>
  <c r="L10" i="2"/>
  <c r="M10" i="2"/>
  <c r="N10" i="2"/>
  <c r="O10" i="2"/>
  <c r="P10" i="2"/>
  <c r="I11" i="2"/>
  <c r="J11" i="2"/>
  <c r="K11" i="2"/>
  <c r="L11" i="2"/>
  <c r="M11" i="2"/>
  <c r="N11" i="2"/>
  <c r="O11" i="2"/>
  <c r="P11" i="2"/>
  <c r="I12" i="2"/>
  <c r="J12" i="2"/>
  <c r="K12" i="2"/>
  <c r="L12" i="2"/>
  <c r="M12" i="2"/>
  <c r="N12" i="2"/>
  <c r="O12" i="2"/>
  <c r="P12" i="2"/>
  <c r="H9" i="2"/>
  <c r="H10" i="2"/>
  <c r="H11" i="2"/>
  <c r="H12" i="2"/>
  <c r="I29" i="5" l="1"/>
  <c r="I31" i="5"/>
  <c r="I30" i="5"/>
  <c r="F20" i="1"/>
</calcChain>
</file>

<file path=xl/sharedStrings.xml><?xml version="1.0" encoding="utf-8"?>
<sst xmlns="http://schemas.openxmlformats.org/spreadsheetml/2006/main" count="615" uniqueCount="203">
  <si>
    <t>TABLE 1</t>
  </si>
  <si>
    <t>ID</t>
  </si>
  <si>
    <t>AGE</t>
  </si>
  <si>
    <t xml:space="preserve">AADHAR NO </t>
  </si>
  <si>
    <t>MOBILE NO</t>
  </si>
  <si>
    <t>NAME</t>
  </si>
  <si>
    <t>HINATA</t>
  </si>
  <si>
    <t>NARUTO</t>
  </si>
  <si>
    <t>SASUKE</t>
  </si>
  <si>
    <t>SAKURA</t>
  </si>
  <si>
    <t>OBITO</t>
  </si>
  <si>
    <t>RIN</t>
  </si>
  <si>
    <t>TABLE 2</t>
  </si>
  <si>
    <t>AADHAR NO</t>
  </si>
  <si>
    <t>SALARY</t>
  </si>
  <si>
    <t>LOCATION</t>
  </si>
  <si>
    <t>HP</t>
  </si>
  <si>
    <t>MP</t>
  </si>
  <si>
    <t>UK</t>
  </si>
  <si>
    <t>CH</t>
  </si>
  <si>
    <t>EMPLOYEE NAME</t>
  </si>
  <si>
    <t>MONTH</t>
  </si>
  <si>
    <t xml:space="preserve">LUFFY </t>
  </si>
  <si>
    <t>ZORO</t>
  </si>
  <si>
    <t>NAMI</t>
  </si>
  <si>
    <t>SANJI</t>
  </si>
  <si>
    <t>USOOP</t>
  </si>
  <si>
    <t>JAN</t>
  </si>
  <si>
    <t>FEB</t>
  </si>
  <si>
    <t>MAR</t>
  </si>
  <si>
    <t>APR</t>
  </si>
  <si>
    <t>JUN</t>
  </si>
  <si>
    <t>JUL</t>
  </si>
  <si>
    <t>OCT</t>
  </si>
  <si>
    <t>NOV</t>
  </si>
  <si>
    <t>DEC</t>
  </si>
  <si>
    <t xml:space="preserve">NAME </t>
  </si>
  <si>
    <t>VLOOK-UP</t>
  </si>
  <si>
    <t>SUMIFS</t>
  </si>
  <si>
    <t>DOUBLE VLOOKUP</t>
  </si>
  <si>
    <t>SN-123</t>
  </si>
  <si>
    <t>SN-009</t>
  </si>
  <si>
    <t>SD-345</t>
  </si>
  <si>
    <t>SN-899</t>
  </si>
  <si>
    <t>LR-567</t>
  </si>
  <si>
    <t>SR-344</t>
  </si>
  <si>
    <t>SMA-56</t>
  </si>
  <si>
    <t>XX-456</t>
  </si>
  <si>
    <t>SHIR-345</t>
  </si>
  <si>
    <t>SHI-346</t>
  </si>
  <si>
    <t>SHR-347</t>
  </si>
  <si>
    <t>SIR-348</t>
  </si>
  <si>
    <t>HIR-349</t>
  </si>
  <si>
    <t>SHO-350</t>
  </si>
  <si>
    <t>TAG NO.</t>
  </si>
  <si>
    <t>EREN</t>
  </si>
  <si>
    <t>MIKASA</t>
  </si>
  <si>
    <t>LEVI</t>
  </si>
  <si>
    <t>PAYMENT METHOD</t>
  </si>
  <si>
    <t>T SHIRT SIZE</t>
  </si>
  <si>
    <t>CASH</t>
  </si>
  <si>
    <t>CREDIT CARD</t>
  </si>
  <si>
    <t>PENDING</t>
  </si>
  <si>
    <t>CHEQUE</t>
  </si>
  <si>
    <t>TANJIRO</t>
  </si>
  <si>
    <t>ZENITSU</t>
  </si>
  <si>
    <t>NEZUKO</t>
  </si>
  <si>
    <t>LUCY</t>
  </si>
  <si>
    <t>KANAO</t>
  </si>
  <si>
    <t>SHINOBU</t>
  </si>
  <si>
    <t>INOUSUKE</t>
  </si>
  <si>
    <t>GIYU</t>
  </si>
  <si>
    <t>ZARAKI</t>
  </si>
  <si>
    <t>ICHIGO</t>
  </si>
  <si>
    <t>IKAKU</t>
  </si>
  <si>
    <t>XL</t>
  </si>
  <si>
    <t>XXL</t>
  </si>
  <si>
    <t>SMALL</t>
  </si>
  <si>
    <t>MEDIUM</t>
  </si>
  <si>
    <t>ADVANCE SEARCH</t>
  </si>
  <si>
    <t>S NO</t>
  </si>
  <si>
    <t>PRODUCT</t>
  </si>
  <si>
    <t>HSN CODE</t>
  </si>
  <si>
    <t xml:space="preserve">PRICE </t>
  </si>
  <si>
    <t>QTY</t>
  </si>
  <si>
    <t>GROSS AMOUNT</t>
  </si>
  <si>
    <t>NET AMOUNT</t>
  </si>
  <si>
    <t xml:space="preserve">GST </t>
  </si>
  <si>
    <t>THANK YOU NOTE FOR YOUR BUSINESS</t>
  </si>
  <si>
    <t>SUMMARY</t>
  </si>
  <si>
    <t>AMOUNT</t>
  </si>
  <si>
    <t>GRAND TOTAL</t>
  </si>
  <si>
    <t>STARCRAFT COMPUTER'S</t>
  </si>
  <si>
    <t>NEAR RAILWAY STATION KUMARHATTI (M) 8544795232 HP</t>
  </si>
  <si>
    <t>CUSTOMER DETAILS</t>
  </si>
  <si>
    <t>CUSTOMER NAME</t>
  </si>
  <si>
    <t>COMPLETE ADDRESS</t>
  </si>
  <si>
    <t>PHONE NO</t>
  </si>
  <si>
    <t>GSTIN</t>
  </si>
  <si>
    <t>INVOICE NO</t>
  </si>
  <si>
    <t>DATE</t>
  </si>
  <si>
    <t>AMOUNT IN WORDS</t>
  </si>
  <si>
    <t>CUSTOMER SIGNATURE</t>
  </si>
  <si>
    <t>ACCOUNT SIGNATURE</t>
  </si>
  <si>
    <t>YEARLY</t>
  </si>
  <si>
    <t>MONTHLY</t>
  </si>
  <si>
    <t>Loan Amount</t>
  </si>
  <si>
    <t>Years</t>
  </si>
  <si>
    <t>ROI</t>
  </si>
  <si>
    <t>SALE TYPE</t>
  </si>
  <si>
    <t>ITEMS</t>
  </si>
  <si>
    <t>HSN</t>
  </si>
  <si>
    <t>PRICE</t>
  </si>
  <si>
    <t>GST RATE</t>
  </si>
  <si>
    <t>KEYBOARD</t>
  </si>
  <si>
    <t>MOUSE</t>
  </si>
  <si>
    <t>MONITOR</t>
  </si>
  <si>
    <t>CPU</t>
  </si>
  <si>
    <t>WIRELESS MOUSE</t>
  </si>
  <si>
    <t>WIRELESS KEYBOARD</t>
  </si>
  <si>
    <t>POWER CABLE</t>
  </si>
  <si>
    <t>HARD DISK</t>
  </si>
  <si>
    <t>VGA CABLE\</t>
  </si>
  <si>
    <t>MOTHERBOARD</t>
  </si>
  <si>
    <t>RAM</t>
  </si>
  <si>
    <t>SSD</t>
  </si>
  <si>
    <t>DDR 4</t>
  </si>
  <si>
    <t>DDR 2</t>
  </si>
  <si>
    <t>ROLL NO.</t>
  </si>
  <si>
    <t>MATHS</t>
  </si>
  <si>
    <t>ENG</t>
  </si>
  <si>
    <t>HINDI</t>
  </si>
  <si>
    <t>SOL SCIENCE</t>
  </si>
  <si>
    <t>IT</t>
  </si>
  <si>
    <t>OUT OF MARKS</t>
  </si>
  <si>
    <t>TOTAL</t>
  </si>
  <si>
    <t>PERCENTAGE</t>
  </si>
  <si>
    <t>RESULT</t>
  </si>
  <si>
    <t>QTR1</t>
  </si>
  <si>
    <t xml:space="preserve">QTR2 </t>
  </si>
  <si>
    <t>QTR3</t>
  </si>
  <si>
    <t>QTR4</t>
  </si>
  <si>
    <t>QTR</t>
  </si>
  <si>
    <t>TAX</t>
  </si>
  <si>
    <t>CALCULATION</t>
  </si>
  <si>
    <t>AUTOMATIC EMI CALCULATOR</t>
  </si>
  <si>
    <t>INPUT</t>
  </si>
  <si>
    <t>EMI</t>
  </si>
  <si>
    <t xml:space="preserve"> </t>
  </si>
  <si>
    <t>INDEX AND MATCH</t>
  </si>
  <si>
    <t>SL</t>
  </si>
  <si>
    <t xml:space="preserve">ACCTUAL </t>
  </si>
  <si>
    <t>REM</t>
  </si>
  <si>
    <t>BATTERY CHART</t>
  </si>
  <si>
    <t>State Sale</t>
  </si>
  <si>
    <t>VIJAY</t>
  </si>
  <si>
    <t>MOHIT</t>
  </si>
  <si>
    <t>GAURAV</t>
  </si>
  <si>
    <t>DAY</t>
  </si>
  <si>
    <t>MONTY</t>
  </si>
  <si>
    <t>MON</t>
  </si>
  <si>
    <t>TUE</t>
  </si>
  <si>
    <t>WED</t>
  </si>
  <si>
    <t>THU</t>
  </si>
  <si>
    <t>FRI</t>
  </si>
  <si>
    <t>SAT</t>
  </si>
  <si>
    <t>SUN</t>
  </si>
  <si>
    <t>P</t>
  </si>
  <si>
    <t>H</t>
  </si>
  <si>
    <t>A</t>
  </si>
  <si>
    <t>L</t>
  </si>
  <si>
    <t xml:space="preserve">PRESENT </t>
  </si>
  <si>
    <t>ABSENT</t>
  </si>
  <si>
    <t>LEAVE</t>
  </si>
  <si>
    <t>ARMIN</t>
  </si>
  <si>
    <t>ERWIN</t>
  </si>
  <si>
    <t>HANGE</t>
  </si>
  <si>
    <t>DATE OF ADDMISSION</t>
  </si>
  <si>
    <t>REG. NO.</t>
  </si>
  <si>
    <t>STUDENT NAME`</t>
  </si>
  <si>
    <t>COURSE TYPE</t>
  </si>
  <si>
    <t>DURATION</t>
  </si>
  <si>
    <t>MOBILE NO.</t>
  </si>
  <si>
    <t>PHOTO</t>
  </si>
  <si>
    <t>ROBIN</t>
  </si>
  <si>
    <t>MIKU</t>
  </si>
  <si>
    <t>TSUNADE</t>
  </si>
  <si>
    <t>KONAN</t>
  </si>
  <si>
    <t>MEI-SAN</t>
  </si>
  <si>
    <t>KOMI-SAN</t>
  </si>
  <si>
    <t>MAKIMA</t>
  </si>
  <si>
    <t>ERZA</t>
  </si>
  <si>
    <t>YUMEKO</t>
  </si>
  <si>
    <t>KUSHINA</t>
  </si>
  <si>
    <t>YOR</t>
  </si>
  <si>
    <t>DIPLOMA IN COMPUTER APPLICATION</t>
  </si>
  <si>
    <t>2 SEM/1 YEAR</t>
  </si>
  <si>
    <t>SEARCH</t>
  </si>
  <si>
    <t>T-SHIRT SIZE</t>
  </si>
  <si>
    <t>DEBIT CARD</t>
  </si>
  <si>
    <t>EXTRA SMALL</t>
  </si>
  <si>
    <t>LARGE</t>
  </si>
  <si>
    <t>conditional formating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</si>
</sst>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₹-4009]\ #,##0"/>
    <numFmt numFmtId="165" formatCode="[$₹-439]\ #,##0"/>
    <numFmt numFmtId="166" formatCode="0\ &quot;%&quot;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8"/>
      <color theme="1"/>
      <name val="Algerian"/>
      <family val="5"/>
    </font>
    <font>
      <b/>
      <sz val="36"/>
      <color theme="1"/>
      <name val="Algerian"/>
      <family val="5"/>
    </font>
    <font>
      <sz val="36"/>
      <color theme="1"/>
      <name val="Bernard MT Condensed"/>
      <family val="1"/>
    </font>
    <font>
      <sz val="28"/>
      <color theme="1"/>
      <name val="Algerian"/>
      <family val="5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Algerian"/>
      <family val="5"/>
    </font>
    <font>
      <b/>
      <sz val="18"/>
      <color theme="1"/>
      <name val="Algerian"/>
      <family val="5"/>
    </font>
    <font>
      <sz val="8"/>
      <color rgb="FF000000"/>
      <name val="Segoe UI"/>
      <family val="2"/>
    </font>
    <font>
      <sz val="24"/>
      <color theme="1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/>
    <xf numFmtId="1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7" borderId="1" xfId="0" applyFill="1" applyBorder="1"/>
    <xf numFmtId="9" fontId="0" fillId="0" borderId="1" xfId="0" applyNumberFormat="1" applyBorder="1"/>
    <xf numFmtId="0" fontId="6" fillId="0" borderId="0" xfId="0" applyFont="1" applyAlignment="1">
      <alignment vertical="center"/>
    </xf>
    <xf numFmtId="0" fontId="0" fillId="0" borderId="12" xfId="0" applyBorder="1"/>
    <xf numFmtId="0" fontId="0" fillId="0" borderId="13" xfId="0" applyBorder="1"/>
    <xf numFmtId="0" fontId="0" fillId="0" borderId="9" xfId="0" applyBorder="1"/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9" fontId="0" fillId="0" borderId="18" xfId="0" applyNumberFormat="1" applyBorder="1"/>
    <xf numFmtId="0" fontId="0" fillId="0" borderId="8" xfId="0" applyBorder="1"/>
    <xf numFmtId="0" fontId="0" fillId="0" borderId="19" xfId="0" applyBorder="1"/>
    <xf numFmtId="0" fontId="0" fillId="0" borderId="6" xfId="0" applyBorder="1"/>
    <xf numFmtId="0" fontId="0" fillId="0" borderId="5" xfId="0" applyBorder="1"/>
    <xf numFmtId="0" fontId="0" fillId="0" borderId="20" xfId="0" applyBorder="1"/>
    <xf numFmtId="9" fontId="0" fillId="0" borderId="3" xfId="0" applyNumberFormat="1" applyBorder="1"/>
    <xf numFmtId="164" fontId="0" fillId="0" borderId="1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0" fontId="0" fillId="0" borderId="1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9" borderId="21" xfId="0" applyFont="1" applyFill="1" applyBorder="1" applyAlignment="1">
      <alignment horizontal="center" vertical="center"/>
    </xf>
    <xf numFmtId="0" fontId="17" fillId="9" borderId="23" xfId="0" applyFont="1" applyFill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/>
    <xf numFmtId="0" fontId="0" fillId="0" borderId="1" xfId="0" applyBorder="1"/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0" xfId="0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</cellXfs>
  <cellStyles count="1">
    <cellStyle name="Normal" xfId="0" builtinId="0"/>
  </cellStyles>
  <dxfs count="22">
    <dxf>
      <font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rgb="FF92D050"/>
        </patternFill>
      </fill>
    </dxf>
    <dxf>
      <fill>
        <patternFill>
          <bgColor rgb="FFB482DA"/>
        </patternFill>
      </fill>
    </dxf>
    <dxf>
      <fill>
        <patternFill>
          <bgColor rgb="FFF09252"/>
        </patternFill>
      </fill>
    </dxf>
    <dxf>
      <fill>
        <patternFill>
          <bgColor rgb="FFAA72D4"/>
        </patternFill>
      </fill>
    </dxf>
    <dxf>
      <fill>
        <patternFill>
          <bgColor rgb="FFBA8CDC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09252"/>
      <color rgb="FFAA72D4"/>
      <color rgb="FFB482DA"/>
      <color rgb="FFBA8CDC"/>
      <color rgb="FFBD92DE"/>
      <color rgb="FF66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'BATTERY CHART'!$A$1</c:f>
              <c:strCache>
                <c:ptCount val="1"/>
                <c:pt idx="0">
                  <c:v>SL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'BATTERY CHART'!$B$1</c:f>
              <c:numCache>
                <c:formatCode>0\ "%"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9-451C-92F1-1DC2E556A944}"/>
            </c:ext>
          </c:extLst>
        </c:ser>
        <c:ser>
          <c:idx val="1"/>
          <c:order val="1"/>
          <c:tx>
            <c:strRef>
              <c:f>'BATTERY CHART'!$A$2</c:f>
              <c:strCache>
                <c:ptCount val="1"/>
                <c:pt idx="0">
                  <c:v>ACCTUAL </c:v>
                </c:pt>
              </c:strCache>
            </c:strRef>
          </c:tx>
          <c:spPr>
            <a:solidFill>
              <a:srgbClr val="C00000">
                <a:alpha val="61000"/>
              </a:srgbClr>
            </a:solidFill>
            <a:ln>
              <a:noFill/>
            </a:ln>
            <a:effectLst/>
            <a:sp3d/>
          </c:spPr>
          <c:invertIfNegative val="0"/>
          <c:val>
            <c:numRef>
              <c:f>'BATTERY CHART'!$B$2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9-451C-92F1-1DC2E556A944}"/>
            </c:ext>
          </c:extLst>
        </c:ser>
        <c:ser>
          <c:idx val="2"/>
          <c:order val="2"/>
          <c:tx>
            <c:strRef>
              <c:f>'BATTERY CHART'!$A$3</c:f>
              <c:strCache>
                <c:ptCount val="1"/>
                <c:pt idx="0">
                  <c:v>REM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>
                  <a:alpha val="98000"/>
                </a:srgb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049-451C-92F1-1DC2E556A944}"/>
              </c:ext>
            </c:extLst>
          </c:dPt>
          <c:val>
            <c:numRef>
              <c:f>'BATTERY CHART'!$B$3</c:f>
              <c:numCache>
                <c:formatCode>0\ "%"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9-451C-92F1-1DC2E556A944}"/>
            </c:ext>
          </c:extLst>
        </c:ser>
        <c:ser>
          <c:idx val="3"/>
          <c:order val="3"/>
          <c:tx>
            <c:strRef>
              <c:f>'BATTERY CHART'!$A$4</c:f>
              <c:strCache>
                <c:ptCount val="1"/>
                <c:pt idx="0">
                  <c:v>SL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'BATTERY CHART'!$B$4</c:f>
              <c:numCache>
                <c:formatCode>0\ "%"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9-451C-92F1-1DC2E556A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35318432"/>
        <c:axId val="335315296"/>
        <c:axId val="0"/>
      </c:bar3DChart>
      <c:catAx>
        <c:axId val="335318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5315296"/>
        <c:crosses val="autoZero"/>
        <c:auto val="1"/>
        <c:lblAlgn val="ctr"/>
        <c:lblOffset val="100"/>
        <c:noMultiLvlLbl val="0"/>
      </c:catAx>
      <c:valAx>
        <c:axId val="335315296"/>
        <c:scaling>
          <c:orientation val="minMax"/>
        </c:scaling>
        <c:delete val="1"/>
        <c:axPos val="l"/>
        <c:numFmt formatCode="0\ &quot;%&quot;" sourceLinked="1"/>
        <c:majorTickMark val="none"/>
        <c:minorTickMark val="none"/>
        <c:tickLblPos val="nextTo"/>
        <c:crossAx val="3353184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pin" dx="22" fmlaLink="$B$2" max="100" page="10" val="48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188702</xdr:rowOff>
    </xdr:from>
    <xdr:to>
      <xdr:col>14</xdr:col>
      <xdr:colOff>44929</xdr:colOff>
      <xdr:row>7</xdr:row>
      <xdr:rowOff>143772</xdr:rowOff>
    </xdr:to>
    <xdr:sp macro="_xludf.FILTE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089835" y="754810"/>
          <a:ext cx="3288820" cy="709882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SEARCH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419768</xdr:colOff>
      <xdr:row>7</xdr:row>
      <xdr:rowOff>8472</xdr:rowOff>
    </xdr:from>
    <xdr:to>
      <xdr:col>13</xdr:col>
      <xdr:colOff>32093</xdr:colOff>
      <xdr:row>9</xdr:row>
      <xdr:rowOff>154043</xdr:rowOff>
    </xdr:to>
    <xdr:sp macro="[0]!Sheet5.BILLING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896768" y="1341972"/>
          <a:ext cx="1449289" cy="526571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GEN INVOICE</a:t>
          </a:r>
        </a:p>
      </xdr:txBody>
    </xdr:sp>
    <xdr:clientData/>
  </xdr:twoCellAnchor>
  <xdr:twoCellAnchor>
    <xdr:from>
      <xdr:col>10</xdr:col>
      <xdr:colOff>455969</xdr:colOff>
      <xdr:row>11</xdr:row>
      <xdr:rowOff>69192</xdr:rowOff>
    </xdr:from>
    <xdr:to>
      <xdr:col>13</xdr:col>
      <xdr:colOff>23364</xdr:colOff>
      <xdr:row>14</xdr:row>
      <xdr:rowOff>51220</xdr:rowOff>
    </xdr:to>
    <xdr:sp macro="[0]!Sheet5.pdf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932969" y="2164692"/>
          <a:ext cx="1404359" cy="55352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>
              <a:latin typeface="Algerian" panose="04020705040A02060702" pitchFamily="82" charset="0"/>
            </a:rPr>
            <a:t>GEN</a:t>
          </a:r>
          <a:r>
            <a:rPr lang="en-US" sz="2000" b="1" baseline="0">
              <a:latin typeface="Algerian" panose="04020705040A02060702" pitchFamily="82" charset="0"/>
            </a:rPr>
            <a:t> PDF</a:t>
          </a:r>
          <a:endParaRPr lang="en-US" sz="2000" b="1">
            <a:latin typeface="Algerian" panose="04020705040A020607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175260</xdr:rowOff>
        </xdr:from>
        <xdr:to>
          <xdr:col>9</xdr:col>
          <xdr:colOff>419100</xdr:colOff>
          <xdr:row>6</xdr:row>
          <xdr:rowOff>0</xdr:rowOff>
        </xdr:to>
        <xdr:sp macro="" textlink="">
          <xdr:nvSpPr>
            <xdr:cNvPr id="11265" name="Option 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6</xdr:row>
          <xdr:rowOff>182880</xdr:rowOff>
        </xdr:from>
        <xdr:to>
          <xdr:col>9</xdr:col>
          <xdr:colOff>426720</xdr:colOff>
          <xdr:row>8</xdr:row>
          <xdr:rowOff>7620</xdr:rowOff>
        </xdr:to>
        <xdr:sp macro="" textlink="">
          <xdr:nvSpPr>
            <xdr:cNvPr id="11266" name="Option 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9</xdr:row>
          <xdr:rowOff>0</xdr:rowOff>
        </xdr:from>
        <xdr:to>
          <xdr:col>9</xdr:col>
          <xdr:colOff>441960</xdr:colOff>
          <xdr:row>10</xdr:row>
          <xdr:rowOff>22860</xdr:rowOff>
        </xdr:to>
        <xdr:sp macro="" textlink="">
          <xdr:nvSpPr>
            <xdr:cNvPr id="11267" name="Option 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H/YEARLY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182880</xdr:rowOff>
        </xdr:from>
        <xdr:to>
          <xdr:col>11</xdr:col>
          <xdr:colOff>457200</xdr:colOff>
          <xdr:row>13</xdr:row>
          <xdr:rowOff>45720</xdr:rowOff>
        </xdr:to>
        <xdr:sp macro="" textlink="">
          <xdr:nvSpPr>
            <xdr:cNvPr id="11268" name="Group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EMI CALCULATOR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38100</xdr:colOff>
      <xdr:row>5</xdr:row>
      <xdr:rowOff>180975</xdr:rowOff>
    </xdr:from>
    <xdr:to>
      <xdr:col>11</xdr:col>
      <xdr:colOff>66675</xdr:colOff>
      <xdr:row>11</xdr:row>
      <xdr:rowOff>19050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7096125" y="1133475"/>
          <a:ext cx="638175" cy="98107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95250</xdr:colOff>
      <xdr:row>6</xdr:row>
      <xdr:rowOff>85725</xdr:rowOff>
    </xdr:from>
    <xdr:to>
      <xdr:col>11</xdr:col>
      <xdr:colOff>9525</xdr:colOff>
      <xdr:row>10</xdr:row>
      <xdr:rowOff>133350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7153275" y="1228725"/>
          <a:ext cx="523875" cy="8096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133350</xdr:colOff>
      <xdr:row>6</xdr:row>
      <xdr:rowOff>123825</xdr:rowOff>
    </xdr:from>
    <xdr:to>
      <xdr:col>10</xdr:col>
      <xdr:colOff>590550</xdr:colOff>
      <xdr:row>7</xdr:row>
      <xdr:rowOff>95250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191375" y="1266825"/>
          <a:ext cx="457200" cy="1619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161925</xdr:colOff>
      <xdr:row>8</xdr:row>
      <xdr:rowOff>19050</xdr:rowOff>
    </xdr:from>
    <xdr:to>
      <xdr:col>10</xdr:col>
      <xdr:colOff>247650</xdr:colOff>
      <xdr:row>8</xdr:row>
      <xdr:rowOff>104775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7219950" y="15430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314325</xdr:colOff>
      <xdr:row>8</xdr:row>
      <xdr:rowOff>171450</xdr:rowOff>
    </xdr:from>
    <xdr:to>
      <xdr:col>10</xdr:col>
      <xdr:colOff>400050</xdr:colOff>
      <xdr:row>9</xdr:row>
      <xdr:rowOff>66675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7372350" y="16954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314325</xdr:colOff>
      <xdr:row>8</xdr:row>
      <xdr:rowOff>19050</xdr:rowOff>
    </xdr:from>
    <xdr:to>
      <xdr:col>10</xdr:col>
      <xdr:colOff>400050</xdr:colOff>
      <xdr:row>8</xdr:row>
      <xdr:rowOff>104775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372350" y="15430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466725</xdr:colOff>
      <xdr:row>8</xdr:row>
      <xdr:rowOff>171450</xdr:rowOff>
    </xdr:from>
    <xdr:to>
      <xdr:col>10</xdr:col>
      <xdr:colOff>552450</xdr:colOff>
      <xdr:row>9</xdr:row>
      <xdr:rowOff>66675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7524750" y="16954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8</xdr:row>
      <xdr:rowOff>19050</xdr:rowOff>
    </xdr:from>
    <xdr:to>
      <xdr:col>10</xdr:col>
      <xdr:colOff>542925</xdr:colOff>
      <xdr:row>8</xdr:row>
      <xdr:rowOff>104775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7515225" y="15430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171450</xdr:colOff>
      <xdr:row>8</xdr:row>
      <xdr:rowOff>171450</xdr:rowOff>
    </xdr:from>
    <xdr:to>
      <xdr:col>10</xdr:col>
      <xdr:colOff>257175</xdr:colOff>
      <xdr:row>9</xdr:row>
      <xdr:rowOff>66675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7229475" y="16954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11</xdr:row>
          <xdr:rowOff>38100</xdr:rowOff>
        </xdr:from>
        <xdr:to>
          <xdr:col>9</xdr:col>
          <xdr:colOff>441960</xdr:colOff>
          <xdr:row>12</xdr:row>
          <xdr:rowOff>60960</xdr:rowOff>
        </xdr:to>
        <xdr:sp macro="" textlink="">
          <xdr:nvSpPr>
            <xdr:cNvPr id="11269" name="Option 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466725</xdr:colOff>
      <xdr:row>9</xdr:row>
      <xdr:rowOff>133350</xdr:rowOff>
    </xdr:from>
    <xdr:to>
      <xdr:col>10</xdr:col>
      <xdr:colOff>552450</xdr:colOff>
      <xdr:row>10</xdr:row>
      <xdr:rowOff>28575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7524750" y="18478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323850</xdr:colOff>
      <xdr:row>9</xdr:row>
      <xdr:rowOff>133350</xdr:rowOff>
    </xdr:from>
    <xdr:to>
      <xdr:col>10</xdr:col>
      <xdr:colOff>409575</xdr:colOff>
      <xdr:row>10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7381875" y="18478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171450</xdr:colOff>
      <xdr:row>9</xdr:row>
      <xdr:rowOff>133350</xdr:rowOff>
    </xdr:from>
    <xdr:to>
      <xdr:col>10</xdr:col>
      <xdr:colOff>257175</xdr:colOff>
      <xdr:row>10</xdr:row>
      <xdr:rowOff>28575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7229475" y="1847850"/>
          <a:ext cx="85725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68580</xdr:rowOff>
        </xdr:from>
        <xdr:to>
          <xdr:col>16</xdr:col>
          <xdr:colOff>60960</xdr:colOff>
          <xdr:row>13</xdr:row>
          <xdr:rowOff>83820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285750</xdr:colOff>
      <xdr:row>4</xdr:row>
      <xdr:rowOff>157161</xdr:rowOff>
    </xdr:from>
    <xdr:to>
      <xdr:col>12</xdr:col>
      <xdr:colOff>571500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247651</xdr:colOff>
      <xdr:row>13</xdr:row>
      <xdr:rowOff>57150</xdr:rowOff>
    </xdr:from>
    <xdr:to>
      <xdr:col>9</xdr:col>
      <xdr:colOff>161925</xdr:colOff>
      <xdr:row>16</xdr:row>
      <xdr:rowOff>66676</xdr:rowOff>
    </xdr:to>
    <xdr:sp macro="" textlink="$B$3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4514851" y="2533650"/>
          <a:ext cx="1133474" cy="581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C488C80-6416-42A1-93A6-6FDC39181036}" type="TxLink">
            <a:rPr lang="en-US" sz="2800" b="1" i="0" u="none" strike="noStrike">
              <a:solidFill>
                <a:srgbClr val="000000"/>
              </a:solidFill>
              <a:latin typeface="Arial Black" panose="020B0A04020102020204" pitchFamily="34" charset="0"/>
              <a:cs typeface="Aharoni" panose="02010803020104030203" pitchFamily="2" charset="-79"/>
            </a:rPr>
            <a:pPr/>
            <a:t>52 %</a:t>
          </a:fld>
          <a:endParaRPr lang="en-US" sz="2800" b="1">
            <a:latin typeface="Arial Black" panose="020B0A04020102020204" pitchFamily="34" charset="0"/>
            <a:cs typeface="Aharoni" panose="02010803020104030203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5</xdr:row>
      <xdr:rowOff>0</xdr:rowOff>
    </xdr:from>
    <xdr:to>
      <xdr:col>6</xdr:col>
      <xdr:colOff>2032001</xdr:colOff>
      <xdr:row>6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8175" y="1914525"/>
          <a:ext cx="2032001" cy="1143001"/>
        </a:xfrm>
        <a:prstGeom prst="rect">
          <a:avLst/>
        </a:prstGeom>
      </xdr:spPr>
    </xdr:pic>
    <xdr:clientData/>
  </xdr:twoCellAnchor>
  <xdr:twoCellAnchor editAs="oneCell">
    <xdr:from>
      <xdr:col>5</xdr:col>
      <xdr:colOff>1064720</xdr:colOff>
      <xdr:row>6</xdr:row>
      <xdr:rowOff>1</xdr:rowOff>
    </xdr:from>
    <xdr:to>
      <xdr:col>7</xdr:col>
      <xdr:colOff>0</xdr:colOff>
      <xdr:row>7</xdr:row>
      <xdr:rowOff>4743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702439" y="2611182"/>
          <a:ext cx="1147742" cy="2040430"/>
        </a:xfrm>
        <a:prstGeom prst="rect">
          <a:avLst/>
        </a:prstGeom>
      </xdr:spPr>
    </xdr:pic>
    <xdr:clientData/>
  </xdr:twoCellAnchor>
  <xdr:twoCellAnchor editAs="oneCell">
    <xdr:from>
      <xdr:col>6</xdr:col>
      <xdr:colOff>9528</xdr:colOff>
      <xdr:row>8</xdr:row>
      <xdr:rowOff>9524</xdr:rowOff>
    </xdr:from>
    <xdr:to>
      <xdr:col>7</xdr:col>
      <xdr:colOff>9526</xdr:colOff>
      <xdr:row>9</xdr:row>
      <xdr:rowOff>19050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710614" y="4910138"/>
          <a:ext cx="1152526" cy="203834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9526</xdr:rowOff>
    </xdr:from>
    <xdr:to>
      <xdr:col>7</xdr:col>
      <xdr:colOff>0</xdr:colOff>
      <xdr:row>10</xdr:row>
      <xdr:rowOff>9525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8175" y="6496051"/>
          <a:ext cx="2038350" cy="114299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1</xdr:rowOff>
    </xdr:from>
    <xdr:to>
      <xdr:col>7</xdr:col>
      <xdr:colOff>0</xdr:colOff>
      <xdr:row>11</xdr:row>
      <xdr:rowOff>19050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8175" y="7629526"/>
          <a:ext cx="2038350" cy="1162049"/>
        </a:xfrm>
        <a:prstGeom prst="rect">
          <a:avLst/>
        </a:prstGeom>
      </xdr:spPr>
    </xdr:pic>
    <xdr:clientData/>
  </xdr:twoCellAnchor>
  <xdr:twoCellAnchor editAs="oneCell">
    <xdr:from>
      <xdr:col>6</xdr:col>
      <xdr:colOff>1180</xdr:colOff>
      <xdr:row>11</xdr:row>
      <xdr:rowOff>7552</xdr:rowOff>
    </xdr:from>
    <xdr:to>
      <xdr:col>7</xdr:col>
      <xdr:colOff>11906</xdr:colOff>
      <xdr:row>12</xdr:row>
      <xdr:rowOff>11906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13788" y="8332788"/>
          <a:ext cx="1147354" cy="2046694"/>
        </a:xfrm>
        <a:prstGeom prst="rect">
          <a:avLst/>
        </a:prstGeom>
      </xdr:spPr>
    </xdr:pic>
    <xdr:clientData/>
  </xdr:twoCellAnchor>
  <xdr:twoCellAnchor editAs="oneCell">
    <xdr:from>
      <xdr:col>6</xdr:col>
      <xdr:colOff>-1</xdr:colOff>
      <xdr:row>12</xdr:row>
      <xdr:rowOff>11906</xdr:rowOff>
    </xdr:from>
    <xdr:to>
      <xdr:col>7</xdr:col>
      <xdr:colOff>0</xdr:colOff>
      <xdr:row>13</xdr:row>
      <xdr:rowOff>35719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2937" y="9929812"/>
          <a:ext cx="2035969" cy="1166813"/>
        </a:xfrm>
        <a:prstGeom prst="rect">
          <a:avLst/>
        </a:prstGeom>
      </xdr:spPr>
    </xdr:pic>
    <xdr:clientData/>
  </xdr:twoCellAnchor>
  <xdr:twoCellAnchor editAs="oneCell">
    <xdr:from>
      <xdr:col>5</xdr:col>
      <xdr:colOff>1059656</xdr:colOff>
      <xdr:row>13</xdr:row>
      <xdr:rowOff>0</xdr:rowOff>
    </xdr:from>
    <xdr:to>
      <xdr:col>7</xdr:col>
      <xdr:colOff>11906</xdr:colOff>
      <xdr:row>14</xdr:row>
      <xdr:rowOff>11906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1031" y="11060906"/>
          <a:ext cx="2059781" cy="1154906"/>
        </a:xfrm>
        <a:prstGeom prst="rect">
          <a:avLst/>
        </a:prstGeom>
      </xdr:spPr>
    </xdr:pic>
    <xdr:clientData/>
  </xdr:twoCellAnchor>
  <xdr:twoCellAnchor editAs="oneCell">
    <xdr:from>
      <xdr:col>6</xdr:col>
      <xdr:colOff>15248</xdr:colOff>
      <xdr:row>15</xdr:row>
      <xdr:rowOff>11906</xdr:rowOff>
    </xdr:from>
    <xdr:to>
      <xdr:col>7</xdr:col>
      <xdr:colOff>11906</xdr:colOff>
      <xdr:row>16</xdr:row>
      <xdr:rowOff>11906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722999" y="12913999"/>
          <a:ext cx="1143000" cy="2032626"/>
        </a:xfrm>
        <a:prstGeom prst="rect">
          <a:avLst/>
        </a:prstGeom>
      </xdr:spPr>
    </xdr:pic>
    <xdr:clientData/>
  </xdr:twoCellAnchor>
  <xdr:twoCellAnchor editAs="oneCell">
    <xdr:from>
      <xdr:col>5</xdr:col>
      <xdr:colOff>1064365</xdr:colOff>
      <xdr:row>16</xdr:row>
      <xdr:rowOff>7198</xdr:rowOff>
    </xdr:from>
    <xdr:to>
      <xdr:col>7</xdr:col>
      <xdr:colOff>0</xdr:colOff>
      <xdr:row>17</xdr:row>
      <xdr:rowOff>14425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02209" y="14050635"/>
          <a:ext cx="1150227" cy="2043166"/>
        </a:xfrm>
        <a:prstGeom prst="rect">
          <a:avLst/>
        </a:prstGeom>
      </xdr:spPr>
    </xdr:pic>
    <xdr:clientData/>
  </xdr:twoCellAnchor>
  <xdr:twoCellAnchor editAs="oneCell">
    <xdr:from>
      <xdr:col>5</xdr:col>
      <xdr:colOff>1069894</xdr:colOff>
      <xdr:row>17</xdr:row>
      <xdr:rowOff>13574</xdr:rowOff>
    </xdr:from>
    <xdr:to>
      <xdr:col>7</xdr:col>
      <xdr:colOff>6888</xdr:colOff>
      <xdr:row>18</xdr:row>
      <xdr:rowOff>23814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06912" y="15200837"/>
          <a:ext cx="1153240" cy="2044525"/>
        </a:xfrm>
        <a:prstGeom prst="rect">
          <a:avLst/>
        </a:prstGeom>
      </xdr:spPr>
    </xdr:pic>
    <xdr:clientData/>
  </xdr:twoCellAnchor>
  <xdr:twoCellAnchor editAs="oneCell">
    <xdr:from>
      <xdr:col>6</xdr:col>
      <xdr:colOff>11907</xdr:colOff>
      <xdr:row>18</xdr:row>
      <xdr:rowOff>11908</xdr:rowOff>
    </xdr:from>
    <xdr:to>
      <xdr:col>6</xdr:col>
      <xdr:colOff>2024063</xdr:colOff>
      <xdr:row>19</xdr:row>
      <xdr:rowOff>23814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4845" y="16787814"/>
          <a:ext cx="2012156" cy="1154906"/>
        </a:xfrm>
        <a:prstGeom prst="rect">
          <a:avLst/>
        </a:prstGeom>
      </xdr:spPr>
    </xdr:pic>
    <xdr:clientData/>
  </xdr:twoCellAnchor>
  <xdr:twoCellAnchor editAs="oneCell">
    <xdr:from>
      <xdr:col>6</xdr:col>
      <xdr:colOff>11906</xdr:colOff>
      <xdr:row>19</xdr:row>
      <xdr:rowOff>1</xdr:rowOff>
    </xdr:from>
    <xdr:to>
      <xdr:col>7</xdr:col>
      <xdr:colOff>0</xdr:colOff>
      <xdr:row>20</xdr:row>
      <xdr:rowOff>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4844" y="17918907"/>
          <a:ext cx="2024062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1069182</xdr:colOff>
      <xdr:row>20</xdr:row>
      <xdr:rowOff>14286</xdr:rowOff>
    </xdr:from>
    <xdr:to>
      <xdr:col>7</xdr:col>
      <xdr:colOff>8680</xdr:colOff>
      <xdr:row>20</xdr:row>
      <xdr:rowOff>1142999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719715" y="18617034"/>
          <a:ext cx="1128713" cy="2047029"/>
        </a:xfrm>
        <a:prstGeom prst="rect">
          <a:avLst/>
        </a:prstGeom>
      </xdr:spPr>
    </xdr:pic>
    <xdr:clientData/>
  </xdr:twoCellAnchor>
  <xdr:twoCellAnchor editAs="oneCell">
    <xdr:from>
      <xdr:col>6</xdr:col>
      <xdr:colOff>69020</xdr:colOff>
      <xdr:row>7</xdr:row>
      <xdr:rowOff>41413</xdr:rowOff>
    </xdr:from>
    <xdr:to>
      <xdr:col>6</xdr:col>
      <xdr:colOff>1987825</xdr:colOff>
      <xdr:row>7</xdr:row>
      <xdr:rowOff>1076739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020" y="4251739"/>
          <a:ext cx="1918805" cy="1035326"/>
        </a:xfrm>
        <a:prstGeom prst="rect">
          <a:avLst/>
        </a:prstGeom>
      </xdr:spPr>
    </xdr:pic>
    <xdr:clientData/>
  </xdr:twoCellAnchor>
  <xdr:twoCellAnchor editAs="oneCell">
    <xdr:from>
      <xdr:col>6</xdr:col>
      <xdr:colOff>11906</xdr:colOff>
      <xdr:row>3</xdr:row>
      <xdr:rowOff>178594</xdr:rowOff>
    </xdr:from>
    <xdr:to>
      <xdr:col>7</xdr:col>
      <xdr:colOff>0</xdr:colOff>
      <xdr:row>5</xdr:row>
      <xdr:rowOff>11906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4844" y="750094"/>
          <a:ext cx="2024062" cy="1178718"/>
        </a:xfrm>
        <a:prstGeom prst="rect">
          <a:avLst/>
        </a:prstGeom>
      </xdr:spPr>
    </xdr:pic>
    <xdr:clientData/>
  </xdr:twoCellAnchor>
  <xdr:twoCellAnchor editAs="oneCell">
    <xdr:from>
      <xdr:col>6</xdr:col>
      <xdr:colOff>11905</xdr:colOff>
      <xdr:row>14</xdr:row>
      <xdr:rowOff>2882</xdr:rowOff>
    </xdr:from>
    <xdr:to>
      <xdr:col>7</xdr:col>
      <xdr:colOff>11906</xdr:colOff>
      <xdr:row>15</xdr:row>
      <xdr:rowOff>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22767" y="11758864"/>
          <a:ext cx="1140121" cy="20359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476249</xdr:rowOff>
        </xdr:from>
        <xdr:to>
          <xdr:col>5</xdr:col>
          <xdr:colOff>2711498</xdr:colOff>
          <xdr:row>6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11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VIIJAY" spid="_x0000_s215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05250" y="1247774"/>
              <a:ext cx="2711498" cy="161925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472440</xdr:rowOff>
        </xdr:from>
        <xdr:to>
          <xdr:col>5</xdr:col>
          <xdr:colOff>2712720</xdr:colOff>
          <xdr:row>6</xdr:row>
          <xdr:rowOff>0</xdr:rowOff>
        </xdr:to>
        <xdr:pic>
          <xdr:nvPicPr>
            <xdr:cNvPr id="21565" name="Picture 3">
              <a:extLst>
                <a:ext uri="{FF2B5EF4-FFF2-40B4-BE49-F238E27FC236}">
                  <a16:creationId xmlns:a16="http://schemas.microsoft.com/office/drawing/2014/main" id="{00000000-0008-0000-1100-00003D5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VIIJAY" spid="_x0000_s215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47160" y="1211580"/>
              <a:ext cx="2712720" cy="16154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E17" totalsRowShown="0" headerRowDxfId="21" headerRowBorderDxfId="20" tableBorderDxfId="19" totalsRowBorderDxfId="18">
  <autoFilter ref="B3:E17" xr:uid="{00000000-0009-0000-0100-000001000000}"/>
  <tableColumns count="4">
    <tableColumn id="1" xr3:uid="{00000000-0010-0000-0000-000001000000}" name="ITEMS" dataDxfId="17"/>
    <tableColumn id="2" xr3:uid="{00000000-0010-0000-0000-000002000000}" name="HSN" dataDxfId="16"/>
    <tableColumn id="3" xr3:uid="{00000000-0010-0000-0000-000003000000}" name="PRICE" dataDxfId="15"/>
    <tableColumn id="4" xr3:uid="{00000000-0010-0000-0000-000004000000}" name="GST RAT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22"/>
  <sheetViews>
    <sheetView showGridLines="0" workbookViewId="0">
      <selection activeCell="K21" sqref="K21"/>
    </sheetView>
  </sheetViews>
  <sheetFormatPr defaultRowHeight="14.4" x14ac:dyDescent="0.3"/>
  <cols>
    <col min="5" max="5" width="14.6640625" customWidth="1"/>
    <col min="6" max="6" width="14.109375" customWidth="1"/>
    <col min="10" max="10" width="14.6640625" customWidth="1"/>
    <col min="11" max="11" width="11.109375" customWidth="1"/>
    <col min="13" max="13" width="11" customWidth="1"/>
  </cols>
  <sheetData>
    <row r="1" spans="2:13" x14ac:dyDescent="0.3">
      <c r="F1" s="49" t="s">
        <v>39</v>
      </c>
      <c r="G1" s="49"/>
      <c r="H1" s="49"/>
      <c r="I1" s="49"/>
    </row>
    <row r="2" spans="2:13" x14ac:dyDescent="0.3">
      <c r="F2" s="49"/>
      <c r="G2" s="49"/>
      <c r="H2" s="49"/>
      <c r="I2" s="49"/>
    </row>
    <row r="3" spans="2:13" x14ac:dyDescent="0.3">
      <c r="F3" s="49"/>
      <c r="G3" s="49"/>
      <c r="H3" s="49"/>
      <c r="I3" s="49"/>
    </row>
    <row r="4" spans="2:13" x14ac:dyDescent="0.3">
      <c r="F4" s="49"/>
      <c r="G4" s="49"/>
      <c r="H4" s="49"/>
      <c r="I4" s="49"/>
    </row>
    <row r="6" spans="2:13" x14ac:dyDescent="0.3">
      <c r="C6" s="50" t="s">
        <v>0</v>
      </c>
      <c r="D6" s="51"/>
      <c r="E6" s="51"/>
      <c r="J6" s="50" t="s">
        <v>12</v>
      </c>
      <c r="K6" s="51"/>
      <c r="L6" s="51"/>
    </row>
    <row r="7" spans="2:13" x14ac:dyDescent="0.3">
      <c r="C7" s="51"/>
      <c r="D7" s="51"/>
      <c r="E7" s="51"/>
      <c r="J7" s="51"/>
      <c r="K7" s="51"/>
      <c r="L7" s="51"/>
    </row>
    <row r="9" spans="2:13" x14ac:dyDescent="0.3">
      <c r="B9" s="5" t="s">
        <v>1</v>
      </c>
      <c r="C9" s="5" t="s">
        <v>5</v>
      </c>
      <c r="D9" s="5" t="s">
        <v>2</v>
      </c>
      <c r="E9" s="5" t="s">
        <v>3</v>
      </c>
      <c r="F9" s="5" t="s">
        <v>4</v>
      </c>
      <c r="I9" s="5" t="s">
        <v>5</v>
      </c>
      <c r="J9" s="5" t="s">
        <v>13</v>
      </c>
      <c r="K9" s="5" t="s">
        <v>4</v>
      </c>
      <c r="L9" s="5" t="s">
        <v>14</v>
      </c>
      <c r="M9" s="5" t="s">
        <v>15</v>
      </c>
    </row>
    <row r="10" spans="2:13" x14ac:dyDescent="0.3">
      <c r="B10" s="2">
        <v>102</v>
      </c>
      <c r="C10" s="1" t="s">
        <v>6</v>
      </c>
      <c r="D10" s="3">
        <v>18</v>
      </c>
      <c r="E10" s="4">
        <v>123443216969</v>
      </c>
      <c r="F10" s="3">
        <v>8544792376</v>
      </c>
      <c r="I10" s="1" t="s">
        <v>6</v>
      </c>
      <c r="J10" s="4">
        <v>123443216969</v>
      </c>
      <c r="K10" s="3">
        <v>8544792376</v>
      </c>
      <c r="L10" s="3">
        <v>31369</v>
      </c>
      <c r="M10" s="1" t="s">
        <v>16</v>
      </c>
    </row>
    <row r="11" spans="2:13" x14ac:dyDescent="0.3">
      <c r="B11" s="2">
        <v>103</v>
      </c>
      <c r="C11" s="1" t="s">
        <v>7</v>
      </c>
      <c r="D11" s="3">
        <v>19</v>
      </c>
      <c r="E11" s="4">
        <v>123443216970</v>
      </c>
      <c r="F11" s="3">
        <v>8544792377</v>
      </c>
      <c r="I11" s="1" t="s">
        <v>7</v>
      </c>
      <c r="J11" s="4">
        <v>123443216970</v>
      </c>
      <c r="K11" s="3">
        <v>8544792377</v>
      </c>
      <c r="L11" s="3">
        <v>38560</v>
      </c>
      <c r="M11" s="1" t="s">
        <v>17</v>
      </c>
    </row>
    <row r="12" spans="2:13" x14ac:dyDescent="0.3">
      <c r="B12" s="2">
        <v>104</v>
      </c>
      <c r="C12" s="1" t="s">
        <v>8</v>
      </c>
      <c r="D12" s="3">
        <v>20</v>
      </c>
      <c r="E12" s="4">
        <v>123443216971</v>
      </c>
      <c r="F12" s="3">
        <v>8544792378</v>
      </c>
      <c r="I12" s="1" t="s">
        <v>8</v>
      </c>
      <c r="J12" s="4">
        <v>123443216971</v>
      </c>
      <c r="K12" s="3">
        <v>8544792378</v>
      </c>
      <c r="L12" s="3">
        <v>31968</v>
      </c>
      <c r="M12" s="1" t="s">
        <v>18</v>
      </c>
    </row>
    <row r="13" spans="2:13" x14ac:dyDescent="0.3">
      <c r="B13" s="2">
        <v>105</v>
      </c>
      <c r="C13" s="1" t="s">
        <v>9</v>
      </c>
      <c r="D13" s="3">
        <v>21</v>
      </c>
      <c r="E13" s="4">
        <v>123443216972</v>
      </c>
      <c r="F13" s="3">
        <v>8544792379</v>
      </c>
      <c r="I13" s="1" t="s">
        <v>9</v>
      </c>
      <c r="J13" s="4">
        <v>123443216972</v>
      </c>
      <c r="K13" s="3">
        <v>8544792379</v>
      </c>
      <c r="L13" s="3">
        <v>33391</v>
      </c>
      <c r="M13" s="1" t="s">
        <v>19</v>
      </c>
    </row>
    <row r="14" spans="2:13" x14ac:dyDescent="0.3">
      <c r="B14" s="2">
        <v>106</v>
      </c>
      <c r="C14" s="1" t="s">
        <v>10</v>
      </c>
      <c r="D14" s="3">
        <v>22</v>
      </c>
      <c r="E14" s="4">
        <v>123443216973</v>
      </c>
      <c r="F14" s="3">
        <v>8544792380</v>
      </c>
      <c r="I14" s="1" t="s">
        <v>10</v>
      </c>
      <c r="J14" s="4">
        <v>123443216973</v>
      </c>
      <c r="K14" s="3">
        <v>8544792380</v>
      </c>
      <c r="L14" s="3">
        <v>36383</v>
      </c>
      <c r="M14" s="1" t="s">
        <v>16</v>
      </c>
    </row>
    <row r="15" spans="2:13" x14ac:dyDescent="0.3">
      <c r="B15" s="2">
        <v>107</v>
      </c>
      <c r="C15" s="1" t="s">
        <v>11</v>
      </c>
      <c r="D15" s="3">
        <v>23</v>
      </c>
      <c r="E15" s="4">
        <v>123443216974</v>
      </c>
      <c r="F15" s="3">
        <v>8544792381</v>
      </c>
      <c r="I15" s="1" t="s">
        <v>11</v>
      </c>
      <c r="J15" s="4">
        <v>123443216974</v>
      </c>
      <c r="K15" s="3">
        <v>8544792381</v>
      </c>
      <c r="L15" s="3">
        <v>35920</v>
      </c>
      <c r="M15" s="1" t="s">
        <v>19</v>
      </c>
    </row>
    <row r="18" spans="5:10" x14ac:dyDescent="0.3">
      <c r="E18" s="52" t="s">
        <v>1</v>
      </c>
      <c r="F18" s="52" t="s">
        <v>5</v>
      </c>
      <c r="G18" s="53"/>
      <c r="H18" s="53"/>
      <c r="I18" s="53"/>
      <c r="J18" s="53"/>
    </row>
    <row r="19" spans="5:10" x14ac:dyDescent="0.3">
      <c r="E19" s="53"/>
      <c r="F19" s="53"/>
      <c r="G19" s="53"/>
      <c r="H19" s="53"/>
      <c r="I19" s="53"/>
      <c r="J19" s="53"/>
    </row>
    <row r="20" spans="5:10" x14ac:dyDescent="0.3">
      <c r="E20" s="47">
        <v>104</v>
      </c>
      <c r="F20" s="48" t="str">
        <f>VLOOKUP(VLOOKUP(E20,B9:F15,2,0),I9:M15,MATCH(F18,I9:M9,0),0)</f>
        <v>SASUKE</v>
      </c>
      <c r="G20" s="48"/>
      <c r="H20" s="48"/>
      <c r="I20" s="48"/>
      <c r="J20" s="48"/>
    </row>
    <row r="21" spans="5:10" x14ac:dyDescent="0.3">
      <c r="E21" s="47"/>
      <c r="F21" s="48"/>
      <c r="G21" s="48"/>
      <c r="H21" s="48"/>
      <c r="I21" s="48"/>
      <c r="J21" s="48"/>
    </row>
    <row r="22" spans="5:10" x14ac:dyDescent="0.3">
      <c r="E22" s="47"/>
      <c r="F22" s="48"/>
      <c r="G22" s="48"/>
      <c r="H22" s="48"/>
      <c r="I22" s="48"/>
      <c r="J22" s="48"/>
    </row>
  </sheetData>
  <mergeCells count="7">
    <mergeCell ref="E20:E22"/>
    <mergeCell ref="F20:J22"/>
    <mergeCell ref="F1:I4"/>
    <mergeCell ref="C6:E7"/>
    <mergeCell ref="J6:L7"/>
    <mergeCell ref="E18:E19"/>
    <mergeCell ref="F18:J19"/>
  </mergeCells>
  <dataValidations count="2">
    <dataValidation type="list" allowBlank="1" showInputMessage="1" showErrorMessage="1" sqref="F18:J19" xr:uid="{00000000-0002-0000-0000-000000000000}">
      <formula1>$I$9:$M$9</formula1>
    </dataValidation>
    <dataValidation type="list" allowBlank="1" showInputMessage="1" showErrorMessage="1" sqref="E20:E22" xr:uid="{00000000-0002-0000-0000-000001000000}">
      <formula1>$B$10:$B$15</formula1>
    </dataValidation>
  </dataValidations>
  <pageMargins left="0.25" right="0.25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1:O16"/>
  <sheetViews>
    <sheetView showGridLines="0" workbookViewId="0">
      <selection activeCell="K7" sqref="K7"/>
    </sheetView>
  </sheetViews>
  <sheetFormatPr defaultRowHeight="14.4" x14ac:dyDescent="0.3"/>
  <cols>
    <col min="6" max="6" width="11" bestFit="1" customWidth="1"/>
    <col min="7" max="7" width="13.109375" bestFit="1" customWidth="1"/>
    <col min="14" max="14" width="11" bestFit="1" customWidth="1"/>
  </cols>
  <sheetData>
    <row r="1" spans="3:15" x14ac:dyDescent="0.3">
      <c r="E1" s="46" t="s">
        <v>37</v>
      </c>
      <c r="F1" s="46"/>
      <c r="G1" s="46"/>
      <c r="H1" s="46"/>
      <c r="I1" s="46"/>
      <c r="J1" s="46"/>
    </row>
    <row r="2" spans="3:15" x14ac:dyDescent="0.3">
      <c r="E2" s="46"/>
      <c r="F2" s="46"/>
      <c r="G2" s="46"/>
      <c r="H2" s="46"/>
      <c r="I2" s="46"/>
      <c r="J2" s="46"/>
    </row>
    <row r="3" spans="3:15" x14ac:dyDescent="0.3">
      <c r="E3" s="46"/>
      <c r="F3" s="46"/>
      <c r="G3" s="46"/>
      <c r="H3" s="46"/>
      <c r="I3" s="46"/>
      <c r="J3" s="46"/>
    </row>
    <row r="5" spans="3:15" x14ac:dyDescent="0.3">
      <c r="C5" s="32" t="s">
        <v>1</v>
      </c>
      <c r="D5" s="32" t="s">
        <v>36</v>
      </c>
      <c r="E5" s="32" t="s">
        <v>2</v>
      </c>
      <c r="F5" s="32" t="s">
        <v>4</v>
      </c>
      <c r="G5" s="32" t="s">
        <v>14</v>
      </c>
    </row>
    <row r="6" spans="3:15" x14ac:dyDescent="0.3">
      <c r="C6" s="1">
        <v>1106</v>
      </c>
      <c r="D6" s="1" t="s">
        <v>22</v>
      </c>
      <c r="E6" s="1">
        <v>21</v>
      </c>
      <c r="F6" s="1">
        <v>8544795392</v>
      </c>
      <c r="G6" s="6">
        <v>34832</v>
      </c>
      <c r="K6" s="32" t="s">
        <v>1</v>
      </c>
      <c r="L6" s="32" t="s">
        <v>36</v>
      </c>
      <c r="M6" s="32" t="s">
        <v>2</v>
      </c>
      <c r="N6" s="32" t="s">
        <v>4</v>
      </c>
      <c r="O6" s="32" t="s">
        <v>14</v>
      </c>
    </row>
    <row r="7" spans="3:15" x14ac:dyDescent="0.3">
      <c r="C7" s="1">
        <v>1252</v>
      </c>
      <c r="D7" s="1" t="s">
        <v>23</v>
      </c>
      <c r="E7" s="1">
        <v>20</v>
      </c>
      <c r="F7" s="1">
        <v>8544795444</v>
      </c>
      <c r="G7" s="6">
        <v>32600</v>
      </c>
      <c r="K7" s="1">
        <v>1459</v>
      </c>
      <c r="L7" s="1" t="str">
        <f>VLOOKUP(K7,C5:G16,2,0)</f>
        <v>SASUKE</v>
      </c>
      <c r="M7" s="1">
        <f>VLOOKUP(K7,C5:G16,3,0)</f>
        <v>24</v>
      </c>
      <c r="N7" s="1">
        <f>VLOOKUP(K7,C5:G16,4,0)</f>
        <v>8544796215</v>
      </c>
      <c r="O7" s="1">
        <f>VLOOKUP(K7,C5:G16,5,0)</f>
        <v>37427</v>
      </c>
    </row>
    <row r="8" spans="3:15" x14ac:dyDescent="0.3">
      <c r="C8" s="1">
        <v>1105</v>
      </c>
      <c r="D8" s="1" t="s">
        <v>24</v>
      </c>
      <c r="E8" s="1">
        <v>23</v>
      </c>
      <c r="F8" s="1">
        <v>8544796123</v>
      </c>
      <c r="G8" s="6">
        <v>27849</v>
      </c>
    </row>
    <row r="9" spans="3:15" x14ac:dyDescent="0.3">
      <c r="C9" s="1">
        <v>1312</v>
      </c>
      <c r="D9" s="1" t="s">
        <v>25</v>
      </c>
      <c r="E9" s="1">
        <v>21</v>
      </c>
      <c r="F9" s="1">
        <v>8544796287</v>
      </c>
      <c r="G9" s="6">
        <v>25819</v>
      </c>
    </row>
    <row r="10" spans="3:15" x14ac:dyDescent="0.3">
      <c r="C10" s="1">
        <v>1137</v>
      </c>
      <c r="D10" s="1" t="s">
        <v>26</v>
      </c>
      <c r="E10" s="1">
        <v>19</v>
      </c>
      <c r="F10" s="1">
        <v>8544795390</v>
      </c>
      <c r="G10" s="6">
        <v>22429</v>
      </c>
    </row>
    <row r="11" spans="3:15" x14ac:dyDescent="0.3">
      <c r="C11" s="1">
        <v>1078</v>
      </c>
      <c r="D11" s="1" t="s">
        <v>6</v>
      </c>
      <c r="E11" s="1">
        <v>19</v>
      </c>
      <c r="F11" s="1">
        <v>8544795840</v>
      </c>
      <c r="G11" s="6">
        <v>21665</v>
      </c>
    </row>
    <row r="12" spans="3:15" x14ac:dyDescent="0.3">
      <c r="C12" s="1">
        <v>1021</v>
      </c>
      <c r="D12" s="1" t="s">
        <v>7</v>
      </c>
      <c r="E12" s="1">
        <v>20</v>
      </c>
      <c r="F12" s="1">
        <v>8544795273</v>
      </c>
      <c r="G12" s="6">
        <v>32884</v>
      </c>
    </row>
    <row r="13" spans="3:15" x14ac:dyDescent="0.3">
      <c r="C13" s="1">
        <v>1459</v>
      </c>
      <c r="D13" s="1" t="s">
        <v>8</v>
      </c>
      <c r="E13" s="1">
        <v>24</v>
      </c>
      <c r="F13" s="1">
        <v>8544796215</v>
      </c>
      <c r="G13" s="6">
        <v>37427</v>
      </c>
    </row>
    <row r="14" spans="3:15" x14ac:dyDescent="0.3">
      <c r="C14" s="1">
        <v>1377</v>
      </c>
      <c r="D14" s="1" t="s">
        <v>9</v>
      </c>
      <c r="E14" s="1">
        <v>25</v>
      </c>
      <c r="F14" s="1">
        <v>8544795591</v>
      </c>
      <c r="G14" s="6">
        <v>22313</v>
      </c>
    </row>
    <row r="15" spans="3:15" x14ac:dyDescent="0.3">
      <c r="C15" s="1">
        <v>1228</v>
      </c>
      <c r="D15" s="1" t="s">
        <v>10</v>
      </c>
      <c r="E15" s="1">
        <v>19</v>
      </c>
      <c r="F15" s="1">
        <v>8544796080</v>
      </c>
      <c r="G15" s="6">
        <v>39754</v>
      </c>
    </row>
    <row r="16" spans="3:15" x14ac:dyDescent="0.3">
      <c r="C16" s="1">
        <v>1091</v>
      </c>
      <c r="D16" s="1" t="s">
        <v>11</v>
      </c>
      <c r="E16" s="1">
        <v>19</v>
      </c>
      <c r="F16" s="1">
        <v>8544795981</v>
      </c>
      <c r="G16" s="6">
        <v>34071</v>
      </c>
    </row>
  </sheetData>
  <mergeCells count="1">
    <mergeCell ref="E1:J3"/>
  </mergeCells>
  <dataValidations count="1">
    <dataValidation type="list" allowBlank="1" showInputMessage="1" showErrorMessage="1" sqref="K7" xr:uid="{00000000-0002-0000-0100-000000000000}">
      <formula1>$C$6:$C$16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1:P22"/>
  <sheetViews>
    <sheetView showGridLines="0" topLeftCell="A4" workbookViewId="0">
      <selection activeCell="H8" sqref="H8"/>
    </sheetView>
  </sheetViews>
  <sheetFormatPr defaultRowHeight="14.4" x14ac:dyDescent="0.3"/>
  <cols>
    <col min="3" max="3" width="16.109375" customWidth="1"/>
    <col min="4" max="4" width="10.44140625" customWidth="1"/>
    <col min="5" max="5" width="18.109375" customWidth="1"/>
    <col min="7" max="7" width="7.33203125" customWidth="1"/>
    <col min="8" max="8" width="6" bestFit="1" customWidth="1"/>
    <col min="9" max="9" width="5" customWidth="1"/>
    <col min="10" max="10" width="6" customWidth="1"/>
    <col min="11" max="16" width="5" customWidth="1"/>
  </cols>
  <sheetData>
    <row r="1" spans="3:16" x14ac:dyDescent="0.3">
      <c r="D1" s="56" t="s">
        <v>38</v>
      </c>
      <c r="E1" s="56"/>
      <c r="F1" s="56"/>
      <c r="G1" s="56"/>
      <c r="H1" s="56"/>
      <c r="I1" s="56"/>
    </row>
    <row r="2" spans="3:16" x14ac:dyDescent="0.3">
      <c r="D2" s="56"/>
      <c r="E2" s="56"/>
      <c r="F2" s="56"/>
      <c r="G2" s="56"/>
      <c r="H2" s="56"/>
      <c r="I2" s="56"/>
    </row>
    <row r="3" spans="3:16" x14ac:dyDescent="0.3">
      <c r="D3" s="56"/>
      <c r="E3" s="56"/>
      <c r="F3" s="56"/>
      <c r="G3" s="56"/>
      <c r="H3" s="56"/>
      <c r="I3" s="56"/>
    </row>
    <row r="6" spans="3:16" x14ac:dyDescent="0.3">
      <c r="C6" s="54" t="s">
        <v>20</v>
      </c>
      <c r="D6" s="54" t="s">
        <v>21</v>
      </c>
      <c r="E6" s="54" t="s">
        <v>14</v>
      </c>
      <c r="G6" s="55" t="s">
        <v>5</v>
      </c>
      <c r="H6" s="55" t="s">
        <v>27</v>
      </c>
      <c r="I6" s="55" t="s">
        <v>28</v>
      </c>
      <c r="J6" s="55" t="s">
        <v>29</v>
      </c>
      <c r="K6" s="55" t="s">
        <v>30</v>
      </c>
      <c r="L6" s="55" t="s">
        <v>33</v>
      </c>
      <c r="M6" s="55" t="s">
        <v>31</v>
      </c>
      <c r="N6" s="55" t="s">
        <v>32</v>
      </c>
      <c r="O6" s="55" t="s">
        <v>34</v>
      </c>
      <c r="P6" s="55" t="s">
        <v>35</v>
      </c>
    </row>
    <row r="7" spans="3:16" x14ac:dyDescent="0.3">
      <c r="C7" s="54"/>
      <c r="D7" s="54"/>
      <c r="E7" s="54"/>
      <c r="G7" s="55"/>
      <c r="H7" s="55"/>
      <c r="I7" s="55"/>
      <c r="J7" s="55"/>
      <c r="K7" s="55"/>
      <c r="L7" s="55"/>
      <c r="M7" s="55"/>
      <c r="N7" s="55"/>
      <c r="O7" s="55"/>
      <c r="P7" s="55"/>
    </row>
    <row r="8" spans="3:16" x14ac:dyDescent="0.3">
      <c r="C8" s="1" t="s">
        <v>22</v>
      </c>
      <c r="D8" s="1" t="s">
        <v>27</v>
      </c>
      <c r="E8" s="1">
        <v>9051</v>
      </c>
      <c r="G8" s="1" t="s">
        <v>22</v>
      </c>
      <c r="H8" s="1">
        <f>SUMIFS($E$8:$E$22,$C$8:$C$22,$G8,$D$8:$D$22,H$6)</f>
        <v>17618</v>
      </c>
      <c r="I8" s="1">
        <f t="shared" ref="I8:P8" si="0">SUMIFS($E$8:$E$22,$C$8:$C$22,$G8,$D$8:$D$22,I$6)</f>
        <v>0</v>
      </c>
      <c r="J8" s="1">
        <f t="shared" si="0"/>
        <v>0</v>
      </c>
      <c r="K8" s="1">
        <f t="shared" si="0"/>
        <v>0</v>
      </c>
      <c r="L8" s="1">
        <f t="shared" si="0"/>
        <v>8331</v>
      </c>
      <c r="M8" s="1">
        <f t="shared" si="0"/>
        <v>5597</v>
      </c>
      <c r="N8" s="1">
        <f t="shared" si="0"/>
        <v>0</v>
      </c>
      <c r="O8" s="1">
        <f t="shared" si="0"/>
        <v>0</v>
      </c>
      <c r="P8" s="1">
        <f t="shared" si="0"/>
        <v>0</v>
      </c>
    </row>
    <row r="9" spans="3:16" x14ac:dyDescent="0.3">
      <c r="C9" s="1" t="s">
        <v>23</v>
      </c>
      <c r="D9" s="1" t="s">
        <v>28</v>
      </c>
      <c r="E9" s="1">
        <v>9964</v>
      </c>
      <c r="G9" s="1" t="s">
        <v>23</v>
      </c>
      <c r="H9" s="1">
        <f>SUMIFS($E$8:$E$22,$C$8:$C$22,$G9,$D$8:$D$22,H$6)</f>
        <v>5192</v>
      </c>
      <c r="I9" s="1">
        <f t="shared" ref="I9:P12" si="1">SUMIFS($E$8:$E$22,$C$8:$C$22,$G9,$D$8:$D$22,I$6)</f>
        <v>9964</v>
      </c>
      <c r="J9" s="1">
        <f t="shared" si="1"/>
        <v>0</v>
      </c>
      <c r="K9" s="1">
        <f t="shared" si="1"/>
        <v>0</v>
      </c>
      <c r="L9" s="1">
        <f t="shared" si="1"/>
        <v>5854</v>
      </c>
      <c r="M9" s="1">
        <f t="shared" si="1"/>
        <v>0</v>
      </c>
      <c r="N9" s="1">
        <f t="shared" si="1"/>
        <v>0</v>
      </c>
      <c r="O9" s="1">
        <f t="shared" si="1"/>
        <v>0</v>
      </c>
      <c r="P9" s="1">
        <f t="shared" si="1"/>
        <v>7621</v>
      </c>
    </row>
    <row r="10" spans="3:16" x14ac:dyDescent="0.3">
      <c r="C10" s="1" t="s">
        <v>24</v>
      </c>
      <c r="D10" s="1" t="s">
        <v>29</v>
      </c>
      <c r="E10" s="1">
        <v>6476</v>
      </c>
      <c r="G10" s="1" t="s">
        <v>24</v>
      </c>
      <c r="H10" s="1">
        <f>SUMIFS($E$8:$E$22,$C$8:$C$22,$G10,$D$8:$D$22,H$6)</f>
        <v>0</v>
      </c>
      <c r="I10" s="1">
        <f t="shared" si="1"/>
        <v>0</v>
      </c>
      <c r="J10" s="1">
        <f t="shared" si="1"/>
        <v>12529</v>
      </c>
      <c r="K10" s="1">
        <f t="shared" si="1"/>
        <v>0</v>
      </c>
      <c r="L10" s="1">
        <f t="shared" si="1"/>
        <v>0</v>
      </c>
      <c r="M10" s="1">
        <f t="shared" si="1"/>
        <v>0</v>
      </c>
      <c r="N10" s="1">
        <f t="shared" si="1"/>
        <v>5441</v>
      </c>
      <c r="O10" s="1">
        <f t="shared" si="1"/>
        <v>0</v>
      </c>
      <c r="P10" s="1">
        <f t="shared" si="1"/>
        <v>0</v>
      </c>
    </row>
    <row r="11" spans="3:16" x14ac:dyDescent="0.3">
      <c r="C11" s="1" t="s">
        <v>25</v>
      </c>
      <c r="D11" s="1" t="s">
        <v>30</v>
      </c>
      <c r="E11" s="1">
        <v>9933</v>
      </c>
      <c r="G11" s="1" t="s">
        <v>25</v>
      </c>
      <c r="H11" s="1">
        <f>SUMIFS($E$8:$E$22,$C$8:$C$22,$G11,$D$8:$D$22,H$6)</f>
        <v>0</v>
      </c>
      <c r="I11" s="1">
        <f t="shared" si="1"/>
        <v>0</v>
      </c>
      <c r="J11" s="1">
        <f t="shared" si="1"/>
        <v>7022</v>
      </c>
      <c r="K11" s="1">
        <f t="shared" si="1"/>
        <v>9933</v>
      </c>
      <c r="L11" s="1">
        <f t="shared" si="1"/>
        <v>0</v>
      </c>
      <c r="M11" s="1">
        <f t="shared" si="1"/>
        <v>0</v>
      </c>
      <c r="N11" s="1">
        <f t="shared" si="1"/>
        <v>0</v>
      </c>
      <c r="O11" s="1">
        <f t="shared" si="1"/>
        <v>5371</v>
      </c>
      <c r="P11" s="1">
        <f t="shared" si="1"/>
        <v>0</v>
      </c>
    </row>
    <row r="12" spans="3:16" x14ac:dyDescent="0.3">
      <c r="C12" s="1" t="s">
        <v>23</v>
      </c>
      <c r="D12" s="1" t="s">
        <v>33</v>
      </c>
      <c r="E12" s="1">
        <v>5854</v>
      </c>
      <c r="G12" s="1" t="s">
        <v>26</v>
      </c>
      <c r="H12" s="1">
        <f>SUMIFS($E$8:$E$22,$C$8:$C$22,$G12,$D$8:$D$22,H$6)</f>
        <v>0</v>
      </c>
      <c r="I12" s="1">
        <f t="shared" si="1"/>
        <v>5781</v>
      </c>
      <c r="J12" s="1">
        <f t="shared" si="1"/>
        <v>0</v>
      </c>
      <c r="K12" s="1">
        <f t="shared" si="1"/>
        <v>0</v>
      </c>
      <c r="L12" s="1">
        <f t="shared" si="1"/>
        <v>0</v>
      </c>
      <c r="M12" s="1">
        <f t="shared" si="1"/>
        <v>0</v>
      </c>
      <c r="N12" s="1">
        <f t="shared" si="1"/>
        <v>0</v>
      </c>
      <c r="O12" s="1">
        <f t="shared" si="1"/>
        <v>0</v>
      </c>
      <c r="P12" s="1">
        <f t="shared" si="1"/>
        <v>0</v>
      </c>
    </row>
    <row r="13" spans="3:16" x14ac:dyDescent="0.3">
      <c r="C13" s="1" t="s">
        <v>22</v>
      </c>
      <c r="D13" s="1" t="s">
        <v>31</v>
      </c>
      <c r="E13" s="1">
        <v>5597</v>
      </c>
    </row>
    <row r="14" spans="3:16" x14ac:dyDescent="0.3">
      <c r="C14" s="1" t="s">
        <v>24</v>
      </c>
      <c r="D14" s="1" t="s">
        <v>32</v>
      </c>
      <c r="E14" s="1">
        <v>5441</v>
      </c>
    </row>
    <row r="15" spans="3:16" x14ac:dyDescent="0.3">
      <c r="C15" s="1" t="s">
        <v>25</v>
      </c>
      <c r="D15" s="1" t="s">
        <v>29</v>
      </c>
      <c r="E15" s="1">
        <v>7022</v>
      </c>
    </row>
    <row r="16" spans="3:16" x14ac:dyDescent="0.3">
      <c r="C16" s="1" t="s">
        <v>23</v>
      </c>
      <c r="D16" s="1" t="s">
        <v>27</v>
      </c>
      <c r="E16" s="1">
        <v>5192</v>
      </c>
    </row>
    <row r="17" spans="3:5" x14ac:dyDescent="0.3">
      <c r="C17" s="1" t="s">
        <v>22</v>
      </c>
      <c r="D17" s="1" t="s">
        <v>33</v>
      </c>
      <c r="E17" s="1">
        <v>8331</v>
      </c>
    </row>
    <row r="18" spans="3:5" x14ac:dyDescent="0.3">
      <c r="C18" s="1" t="s">
        <v>25</v>
      </c>
      <c r="D18" s="1" t="s">
        <v>34</v>
      </c>
      <c r="E18" s="1">
        <v>5371</v>
      </c>
    </row>
    <row r="19" spans="3:5" x14ac:dyDescent="0.3">
      <c r="C19" s="1" t="s">
        <v>23</v>
      </c>
      <c r="D19" s="1" t="s">
        <v>35</v>
      </c>
      <c r="E19" s="1">
        <v>7621</v>
      </c>
    </row>
    <row r="20" spans="3:5" x14ac:dyDescent="0.3">
      <c r="C20" s="1" t="s">
        <v>22</v>
      </c>
      <c r="D20" s="1" t="s">
        <v>27</v>
      </c>
      <c r="E20" s="1">
        <v>8567</v>
      </c>
    </row>
    <row r="21" spans="3:5" x14ac:dyDescent="0.3">
      <c r="C21" s="1" t="s">
        <v>26</v>
      </c>
      <c r="D21" s="1" t="s">
        <v>28</v>
      </c>
      <c r="E21" s="1">
        <v>5781</v>
      </c>
    </row>
    <row r="22" spans="3:5" x14ac:dyDescent="0.3">
      <c r="C22" s="1" t="s">
        <v>24</v>
      </c>
      <c r="D22" s="1" t="s">
        <v>29</v>
      </c>
      <c r="E22" s="1">
        <v>6053</v>
      </c>
    </row>
  </sheetData>
  <mergeCells count="14">
    <mergeCell ref="D1:I3"/>
    <mergeCell ref="I6:I7"/>
    <mergeCell ref="J6:J7"/>
    <mergeCell ref="P6:P7"/>
    <mergeCell ref="O6:O7"/>
    <mergeCell ref="N6:N7"/>
    <mergeCell ref="M6:M7"/>
    <mergeCell ref="L6:L7"/>
    <mergeCell ref="K6:K7"/>
    <mergeCell ref="C6:C7"/>
    <mergeCell ref="D6:D7"/>
    <mergeCell ref="E6:E7"/>
    <mergeCell ref="G6:G7"/>
    <mergeCell ref="H6:H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N41"/>
  <sheetViews>
    <sheetView showGridLines="0" zoomScale="106" zoomScaleNormal="106" workbookViewId="0">
      <selection activeCell="O14" sqref="O14"/>
    </sheetView>
  </sheetViews>
  <sheetFormatPr defaultRowHeight="14.4" x14ac:dyDescent="0.3"/>
  <cols>
    <col min="3" max="3" width="10.109375" bestFit="1" customWidth="1"/>
    <col min="4" max="4" width="18.33203125" customWidth="1"/>
    <col min="5" max="5" width="13.6640625" customWidth="1"/>
    <col min="13" max="13" width="18.44140625" bestFit="1" customWidth="1"/>
    <col min="14" max="14" width="11.88671875" bestFit="1" customWidth="1"/>
  </cols>
  <sheetData>
    <row r="1" spans="2:14" x14ac:dyDescent="0.3">
      <c r="E1" s="57" t="s">
        <v>79</v>
      </c>
      <c r="F1" s="57"/>
      <c r="G1" s="57"/>
      <c r="H1" s="57"/>
      <c r="I1" s="57"/>
      <c r="J1" s="57"/>
    </row>
    <row r="2" spans="2:14" x14ac:dyDescent="0.3">
      <c r="E2" s="57"/>
      <c r="F2" s="57"/>
      <c r="G2" s="57"/>
      <c r="H2" s="57"/>
      <c r="I2" s="57"/>
      <c r="J2" s="57"/>
    </row>
    <row r="3" spans="2:14" x14ac:dyDescent="0.3">
      <c r="E3" s="57"/>
      <c r="F3" s="57"/>
      <c r="G3" s="57"/>
      <c r="H3" s="57"/>
      <c r="I3" s="57"/>
      <c r="J3" s="57"/>
    </row>
    <row r="6" spans="2:14" x14ac:dyDescent="0.3">
      <c r="B6" s="32" t="s">
        <v>54</v>
      </c>
      <c r="C6" s="32" t="s">
        <v>5</v>
      </c>
      <c r="D6" s="32" t="s">
        <v>58</v>
      </c>
      <c r="E6" s="32" t="s">
        <v>59</v>
      </c>
    </row>
    <row r="7" spans="2:14" x14ac:dyDescent="0.3">
      <c r="B7" s="7" t="s">
        <v>40</v>
      </c>
      <c r="C7" s="1" t="s">
        <v>22</v>
      </c>
      <c r="D7" s="1" t="s">
        <v>60</v>
      </c>
      <c r="E7" s="1" t="s">
        <v>75</v>
      </c>
    </row>
    <row r="8" spans="2:14" x14ac:dyDescent="0.3">
      <c r="B8" s="7" t="s">
        <v>41</v>
      </c>
      <c r="C8" s="1" t="s">
        <v>23</v>
      </c>
      <c r="D8" s="1" t="s">
        <v>61</v>
      </c>
      <c r="E8" s="1" t="s">
        <v>76</v>
      </c>
    </row>
    <row r="9" spans="2:14" x14ac:dyDescent="0.3">
      <c r="B9" s="7" t="s">
        <v>42</v>
      </c>
      <c r="C9" s="1" t="s">
        <v>24</v>
      </c>
      <c r="D9" s="1" t="s">
        <v>60</v>
      </c>
      <c r="E9" s="1" t="s">
        <v>76</v>
      </c>
    </row>
    <row r="10" spans="2:14" x14ac:dyDescent="0.3">
      <c r="B10" s="7" t="s">
        <v>43</v>
      </c>
      <c r="C10" s="1" t="s">
        <v>25</v>
      </c>
      <c r="D10" s="1" t="s">
        <v>61</v>
      </c>
      <c r="E10" s="1" t="s">
        <v>76</v>
      </c>
      <c r="K10" s="32" t="s">
        <v>54</v>
      </c>
      <c r="L10" s="32" t="s">
        <v>5</v>
      </c>
      <c r="M10" s="32" t="s">
        <v>58</v>
      </c>
      <c r="N10" s="32" t="s">
        <v>59</v>
      </c>
    </row>
    <row r="11" spans="2:14" x14ac:dyDescent="0.3">
      <c r="B11" s="7" t="s">
        <v>44</v>
      </c>
      <c r="C11" s="1" t="s">
        <v>26</v>
      </c>
      <c r="D11" s="1" t="s">
        <v>60</v>
      </c>
      <c r="E11" s="1" t="s">
        <v>75</v>
      </c>
      <c r="M11" t="s">
        <v>62</v>
      </c>
    </row>
    <row r="12" spans="2:14" x14ac:dyDescent="0.3">
      <c r="B12" s="7" t="s">
        <v>45</v>
      </c>
      <c r="C12" s="1" t="s">
        <v>6</v>
      </c>
      <c r="D12" s="1" t="s">
        <v>61</v>
      </c>
      <c r="E12" s="1" t="s">
        <v>77</v>
      </c>
    </row>
    <row r="13" spans="2:14" x14ac:dyDescent="0.3">
      <c r="B13" s="7" t="s">
        <v>46</v>
      </c>
      <c r="C13" s="1" t="s">
        <v>7</v>
      </c>
      <c r="D13" s="1" t="s">
        <v>61</v>
      </c>
      <c r="E13" s="1" t="s">
        <v>75</v>
      </c>
    </row>
    <row r="14" spans="2:14" x14ac:dyDescent="0.3">
      <c r="B14" s="7" t="s">
        <v>47</v>
      </c>
      <c r="C14" s="1" t="s">
        <v>8</v>
      </c>
      <c r="D14" s="1" t="s">
        <v>60</v>
      </c>
      <c r="E14" s="1" t="s">
        <v>75</v>
      </c>
      <c r="K14" s="32" t="s">
        <v>54</v>
      </c>
      <c r="L14" s="32" t="s">
        <v>5</v>
      </c>
      <c r="M14" s="32" t="s">
        <v>58</v>
      </c>
      <c r="N14" s="32" t="s">
        <v>59</v>
      </c>
    </row>
    <row r="15" spans="2:14" x14ac:dyDescent="0.3">
      <c r="B15" s="7" t="s">
        <v>48</v>
      </c>
      <c r="C15" s="1" t="s">
        <v>9</v>
      </c>
      <c r="D15" s="1" t="s">
        <v>60</v>
      </c>
      <c r="E15" s="1" t="s">
        <v>77</v>
      </c>
      <c r="K15" s="7" t="s">
        <v>42</v>
      </c>
      <c r="L15" s="1" t="s">
        <v>65</v>
      </c>
      <c r="M15" s="1" t="s">
        <v>62</v>
      </c>
      <c r="N15" s="1" t="s">
        <v>75</v>
      </c>
    </row>
    <row r="16" spans="2:14" x14ac:dyDescent="0.3">
      <c r="B16" s="7" t="s">
        <v>49</v>
      </c>
      <c r="C16" s="1" t="s">
        <v>10</v>
      </c>
      <c r="D16" s="1" t="s">
        <v>61</v>
      </c>
      <c r="E16" s="1" t="s">
        <v>75</v>
      </c>
      <c r="K16" s="7" t="s">
        <v>43</v>
      </c>
      <c r="L16" s="1" t="s">
        <v>66</v>
      </c>
      <c r="M16" s="1" t="s">
        <v>62</v>
      </c>
      <c r="N16" s="1" t="s">
        <v>75</v>
      </c>
    </row>
    <row r="17" spans="2:14" x14ac:dyDescent="0.3">
      <c r="B17" s="7" t="s">
        <v>50</v>
      </c>
      <c r="C17" s="1" t="s">
        <v>11</v>
      </c>
      <c r="D17" s="1" t="s">
        <v>61</v>
      </c>
      <c r="E17" s="1" t="s">
        <v>77</v>
      </c>
      <c r="K17" s="7" t="s">
        <v>44</v>
      </c>
      <c r="L17" s="1" t="s">
        <v>67</v>
      </c>
      <c r="M17" s="1" t="s">
        <v>62</v>
      </c>
      <c r="N17" s="1" t="s">
        <v>77</v>
      </c>
    </row>
    <row r="18" spans="2:14" x14ac:dyDescent="0.3">
      <c r="B18" s="7" t="s">
        <v>51</v>
      </c>
      <c r="C18" s="1" t="s">
        <v>55</v>
      </c>
      <c r="D18" s="1" t="s">
        <v>60</v>
      </c>
      <c r="E18" s="1" t="s">
        <v>78</v>
      </c>
      <c r="K18" s="7" t="s">
        <v>47</v>
      </c>
      <c r="L18" s="1" t="s">
        <v>70</v>
      </c>
      <c r="M18" s="1" t="s">
        <v>62</v>
      </c>
      <c r="N18" s="1" t="s">
        <v>78</v>
      </c>
    </row>
    <row r="19" spans="2:14" x14ac:dyDescent="0.3">
      <c r="B19" s="7" t="s">
        <v>52</v>
      </c>
      <c r="C19" s="1" t="s">
        <v>56</v>
      </c>
      <c r="D19" s="1" t="s">
        <v>60</v>
      </c>
      <c r="E19" s="1" t="s">
        <v>77</v>
      </c>
      <c r="K19" s="7" t="s">
        <v>48</v>
      </c>
      <c r="L19" s="1" t="s">
        <v>72</v>
      </c>
      <c r="M19" s="1" t="s">
        <v>62</v>
      </c>
      <c r="N19" s="1" t="s">
        <v>77</v>
      </c>
    </row>
    <row r="20" spans="2:14" x14ac:dyDescent="0.3">
      <c r="B20" s="7" t="s">
        <v>53</v>
      </c>
      <c r="C20" s="1" t="s">
        <v>57</v>
      </c>
      <c r="D20" s="1" t="s">
        <v>60</v>
      </c>
      <c r="E20" s="1" t="s">
        <v>77</v>
      </c>
      <c r="K20" s="7"/>
      <c r="L20" s="1"/>
      <c r="M20" s="1"/>
      <c r="N20" s="1"/>
    </row>
    <row r="21" spans="2:14" x14ac:dyDescent="0.3">
      <c r="B21" s="7" t="s">
        <v>41</v>
      </c>
      <c r="C21" s="1" t="s">
        <v>64</v>
      </c>
      <c r="D21" s="1" t="s">
        <v>61</v>
      </c>
      <c r="E21" s="1" t="s">
        <v>75</v>
      </c>
      <c r="K21" s="7"/>
      <c r="L21" s="1"/>
      <c r="M21" s="1"/>
      <c r="N21" s="1"/>
    </row>
    <row r="22" spans="2:14" x14ac:dyDescent="0.3">
      <c r="B22" s="7" t="s">
        <v>42</v>
      </c>
      <c r="C22" s="1" t="s">
        <v>65</v>
      </c>
      <c r="D22" s="1" t="s">
        <v>62</v>
      </c>
      <c r="E22" s="1" t="s">
        <v>75</v>
      </c>
      <c r="K22" s="7"/>
      <c r="L22" s="1"/>
      <c r="M22" s="1"/>
      <c r="N22" s="1"/>
    </row>
    <row r="23" spans="2:14" x14ac:dyDescent="0.3">
      <c r="B23" s="7" t="s">
        <v>43</v>
      </c>
      <c r="C23" s="1" t="s">
        <v>66</v>
      </c>
      <c r="D23" s="1" t="s">
        <v>62</v>
      </c>
      <c r="E23" s="1" t="s">
        <v>75</v>
      </c>
    </row>
    <row r="24" spans="2:14" x14ac:dyDescent="0.3">
      <c r="B24" s="7" t="s">
        <v>44</v>
      </c>
      <c r="C24" s="1" t="s">
        <v>67</v>
      </c>
      <c r="D24" s="1" t="s">
        <v>62</v>
      </c>
      <c r="E24" s="1" t="s">
        <v>77</v>
      </c>
    </row>
    <row r="25" spans="2:14" x14ac:dyDescent="0.3">
      <c r="B25" s="7" t="s">
        <v>45</v>
      </c>
      <c r="C25" s="1" t="s">
        <v>68</v>
      </c>
      <c r="D25" s="1" t="s">
        <v>63</v>
      </c>
      <c r="E25" s="1" t="s">
        <v>78</v>
      </c>
    </row>
    <row r="26" spans="2:14" x14ac:dyDescent="0.3">
      <c r="B26" s="7" t="s">
        <v>46</v>
      </c>
      <c r="C26" s="1" t="s">
        <v>69</v>
      </c>
      <c r="D26" s="1" t="s">
        <v>63</v>
      </c>
      <c r="E26" s="1" t="s">
        <v>77</v>
      </c>
    </row>
    <row r="27" spans="2:14" x14ac:dyDescent="0.3">
      <c r="B27" s="7" t="s">
        <v>47</v>
      </c>
      <c r="C27" s="1" t="s">
        <v>70</v>
      </c>
      <c r="D27" s="1" t="s">
        <v>62</v>
      </c>
      <c r="E27" s="1" t="s">
        <v>78</v>
      </c>
    </row>
    <row r="28" spans="2:14" x14ac:dyDescent="0.3">
      <c r="B28" s="7" t="s">
        <v>48</v>
      </c>
      <c r="C28" s="1" t="s">
        <v>71</v>
      </c>
      <c r="D28" s="1" t="s">
        <v>63</v>
      </c>
      <c r="E28" s="1" t="s">
        <v>75</v>
      </c>
    </row>
    <row r="29" spans="2:14" x14ac:dyDescent="0.3">
      <c r="B29" s="7" t="s">
        <v>48</v>
      </c>
      <c r="C29" s="1" t="s">
        <v>72</v>
      </c>
      <c r="D29" s="1" t="s">
        <v>62</v>
      </c>
      <c r="E29" s="1" t="s">
        <v>77</v>
      </c>
    </row>
    <row r="30" spans="2:14" x14ac:dyDescent="0.3">
      <c r="B30" s="7" t="s">
        <v>49</v>
      </c>
      <c r="C30" s="1" t="s">
        <v>73</v>
      </c>
      <c r="D30" s="1" t="s">
        <v>63</v>
      </c>
      <c r="E30" s="1" t="s">
        <v>76</v>
      </c>
    </row>
    <row r="31" spans="2:14" x14ac:dyDescent="0.3">
      <c r="B31" s="7" t="s">
        <v>50</v>
      </c>
      <c r="C31" s="1" t="s">
        <v>74</v>
      </c>
      <c r="D31" s="1" t="s">
        <v>63</v>
      </c>
      <c r="E31" s="1" t="s">
        <v>76</v>
      </c>
    </row>
    <row r="38" spans="3:3" x14ac:dyDescent="0.3">
      <c r="C38" t="s">
        <v>60</v>
      </c>
    </row>
    <row r="39" spans="3:3" x14ac:dyDescent="0.3">
      <c r="C39" t="s">
        <v>61</v>
      </c>
    </row>
    <row r="40" spans="3:3" x14ac:dyDescent="0.3">
      <c r="C40" t="s">
        <v>62</v>
      </c>
    </row>
    <row r="41" spans="3:3" x14ac:dyDescent="0.3">
      <c r="C41" t="s">
        <v>63</v>
      </c>
    </row>
  </sheetData>
  <mergeCells count="1">
    <mergeCell ref="E1:J3"/>
  </mergeCells>
  <dataValidations count="1">
    <dataValidation type="list" allowBlank="1" showInputMessage="1" showErrorMessage="1" sqref="M11" xr:uid="{00000000-0002-0000-0300-000000000000}">
      <formula1>$C$38:$C$41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3:E17"/>
  <sheetViews>
    <sheetView showGridLines="0" workbookViewId="0">
      <selection activeCell="K21" sqref="K21"/>
    </sheetView>
  </sheetViews>
  <sheetFormatPr defaultRowHeight="14.4" x14ac:dyDescent="0.3"/>
  <cols>
    <col min="2" max="2" width="10.44140625" bestFit="1" customWidth="1"/>
    <col min="5" max="5" width="11.44140625" customWidth="1"/>
  </cols>
  <sheetData>
    <row r="3" spans="2:5" x14ac:dyDescent="0.3">
      <c r="B3" s="20" t="s">
        <v>110</v>
      </c>
      <c r="C3" s="21" t="s">
        <v>111</v>
      </c>
      <c r="D3" s="21" t="s">
        <v>112</v>
      </c>
      <c r="E3" s="22" t="s">
        <v>113</v>
      </c>
    </row>
    <row r="4" spans="2:5" x14ac:dyDescent="0.3">
      <c r="B4" s="18" t="s">
        <v>114</v>
      </c>
      <c r="C4" s="1">
        <v>392</v>
      </c>
      <c r="D4" s="1">
        <v>8730</v>
      </c>
      <c r="E4" s="19">
        <v>0.02</v>
      </c>
    </row>
    <row r="5" spans="2:5" x14ac:dyDescent="0.3">
      <c r="B5" s="18" t="s">
        <v>115</v>
      </c>
      <c r="C5" s="1">
        <v>279</v>
      </c>
      <c r="D5" s="1">
        <v>5403</v>
      </c>
      <c r="E5" s="19">
        <v>0.03</v>
      </c>
    </row>
    <row r="6" spans="2:5" x14ac:dyDescent="0.3">
      <c r="B6" s="18" t="s">
        <v>116</v>
      </c>
      <c r="C6" s="1">
        <v>456</v>
      </c>
      <c r="D6" s="1">
        <v>8282</v>
      </c>
      <c r="E6" s="19">
        <v>7.0000000000000007E-2</v>
      </c>
    </row>
    <row r="7" spans="2:5" x14ac:dyDescent="0.3">
      <c r="B7" s="18" t="s">
        <v>117</v>
      </c>
      <c r="C7" s="1">
        <v>368</v>
      </c>
      <c r="D7" s="1">
        <v>5286</v>
      </c>
      <c r="E7" s="19">
        <v>0.08</v>
      </c>
    </row>
    <row r="8" spans="2:5" x14ac:dyDescent="0.3">
      <c r="B8" s="18" t="s">
        <v>118</v>
      </c>
      <c r="C8" s="1">
        <v>370</v>
      </c>
      <c r="D8" s="1">
        <v>7564</v>
      </c>
      <c r="E8" s="19">
        <v>0.05</v>
      </c>
    </row>
    <row r="9" spans="2:5" x14ac:dyDescent="0.3">
      <c r="B9" s="18" t="s">
        <v>119</v>
      </c>
      <c r="C9" s="1">
        <v>295</v>
      </c>
      <c r="D9" s="1">
        <v>5860</v>
      </c>
      <c r="E9" s="19">
        <v>0.03</v>
      </c>
    </row>
    <row r="10" spans="2:5" x14ac:dyDescent="0.3">
      <c r="B10" s="18" t="s">
        <v>120</v>
      </c>
      <c r="C10" s="1">
        <v>246</v>
      </c>
      <c r="D10" s="1">
        <v>8261</v>
      </c>
      <c r="E10" s="19">
        <v>0.04</v>
      </c>
    </row>
    <row r="11" spans="2:5" x14ac:dyDescent="0.3">
      <c r="B11" s="18" t="s">
        <v>121</v>
      </c>
      <c r="C11" s="1">
        <v>368</v>
      </c>
      <c r="D11" s="1">
        <v>5009</v>
      </c>
      <c r="E11" s="19">
        <v>0.18</v>
      </c>
    </row>
    <row r="12" spans="2:5" x14ac:dyDescent="0.3">
      <c r="B12" s="18" t="s">
        <v>122</v>
      </c>
      <c r="C12" s="1">
        <v>416</v>
      </c>
      <c r="D12" s="1">
        <v>8735</v>
      </c>
      <c r="E12" s="19">
        <v>0.12</v>
      </c>
    </row>
    <row r="13" spans="2:5" x14ac:dyDescent="0.3">
      <c r="B13" s="18" t="s">
        <v>123</v>
      </c>
      <c r="C13" s="1">
        <v>436</v>
      </c>
      <c r="D13" s="1">
        <v>5563</v>
      </c>
      <c r="E13" s="19">
        <v>0.08</v>
      </c>
    </row>
    <row r="14" spans="2:5" x14ac:dyDescent="0.3">
      <c r="B14" s="18" t="s">
        <v>124</v>
      </c>
      <c r="C14" s="1">
        <v>300</v>
      </c>
      <c r="D14" s="1">
        <v>7959</v>
      </c>
      <c r="E14" s="19">
        <v>0.11</v>
      </c>
    </row>
    <row r="15" spans="2:5" x14ac:dyDescent="0.3">
      <c r="B15" s="18" t="s">
        <v>125</v>
      </c>
      <c r="C15" s="1">
        <v>371</v>
      </c>
      <c r="D15" s="1">
        <v>6616</v>
      </c>
      <c r="E15" s="19">
        <v>0.19</v>
      </c>
    </row>
    <row r="16" spans="2:5" x14ac:dyDescent="0.3">
      <c r="B16" s="23" t="s">
        <v>126</v>
      </c>
      <c r="C16" s="24">
        <v>227</v>
      </c>
      <c r="D16" s="24">
        <v>6291</v>
      </c>
      <c r="E16" s="25">
        <v>0.2</v>
      </c>
    </row>
    <row r="17" spans="2:5" x14ac:dyDescent="0.3">
      <c r="B17" s="23" t="s">
        <v>127</v>
      </c>
      <c r="C17" s="24"/>
      <c r="D17" s="24"/>
      <c r="E17" s="2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49"/>
  <sheetViews>
    <sheetView showGridLines="0" zoomScaleNormal="100" workbookViewId="0">
      <selection activeCell="O28" sqref="O28"/>
    </sheetView>
  </sheetViews>
  <sheetFormatPr defaultRowHeight="14.4" x14ac:dyDescent="0.3"/>
  <cols>
    <col min="1" max="1" width="1" customWidth="1"/>
    <col min="2" max="2" width="6.6640625" customWidth="1"/>
    <col min="3" max="3" width="19.5546875" bestFit="1" customWidth="1"/>
    <col min="4" max="4" width="14.33203125" bestFit="1" customWidth="1"/>
    <col min="5" max="5" width="4.6640625" customWidth="1"/>
    <col min="6" max="6" width="6.44140625" customWidth="1"/>
    <col min="7" max="7" width="3.88671875" customWidth="1"/>
    <col min="8" max="8" width="15.33203125" customWidth="1"/>
    <col min="9" max="9" width="13.109375" customWidth="1"/>
    <col min="10" max="10" width="13.88671875" customWidth="1"/>
  </cols>
  <sheetData>
    <row r="1" spans="2:10" ht="15" customHeight="1" x14ac:dyDescent="0.3">
      <c r="C1" s="11"/>
      <c r="D1" s="11"/>
      <c r="E1" s="11"/>
      <c r="F1" s="11"/>
      <c r="G1" s="11"/>
      <c r="H1" s="11"/>
      <c r="I1" s="11"/>
    </row>
    <row r="2" spans="2:10" ht="15" customHeight="1" x14ac:dyDescent="0.3">
      <c r="B2" s="64" t="s">
        <v>92</v>
      </c>
      <c r="C2" s="65"/>
      <c r="D2" s="65"/>
      <c r="E2" s="65"/>
      <c r="F2" s="65"/>
      <c r="G2" s="65"/>
      <c r="H2" s="65"/>
      <c r="I2" s="65"/>
      <c r="J2" s="66"/>
    </row>
    <row r="3" spans="2:10" ht="15" customHeight="1" x14ac:dyDescent="0.3">
      <c r="B3" s="67"/>
      <c r="C3" s="68"/>
      <c r="D3" s="68"/>
      <c r="E3" s="68"/>
      <c r="F3" s="68"/>
      <c r="G3" s="68"/>
      <c r="H3" s="68"/>
      <c r="I3" s="68"/>
      <c r="J3" s="69"/>
    </row>
    <row r="4" spans="2:10" x14ac:dyDescent="0.3">
      <c r="B4" s="82" t="s">
        <v>93</v>
      </c>
      <c r="C4" s="83"/>
      <c r="D4" s="83"/>
      <c r="E4" s="83"/>
      <c r="F4" s="83"/>
      <c r="G4" s="83"/>
      <c r="H4" s="83"/>
      <c r="I4" s="83"/>
      <c r="J4" s="84"/>
    </row>
    <row r="5" spans="2:10" x14ac:dyDescent="0.3">
      <c r="B5" s="14"/>
      <c r="J5" s="15"/>
    </row>
    <row r="6" spans="2:10" x14ac:dyDescent="0.3">
      <c r="B6" s="70" t="s">
        <v>94</v>
      </c>
      <c r="C6" s="71"/>
      <c r="D6" s="71"/>
      <c r="E6" s="71"/>
      <c r="F6" s="71"/>
      <c r="G6" s="71"/>
      <c r="H6" s="71"/>
      <c r="I6" s="71"/>
      <c r="J6" s="72"/>
    </row>
    <row r="7" spans="2:10" x14ac:dyDescent="0.3">
      <c r="B7" s="14"/>
      <c r="J7" s="15"/>
    </row>
    <row r="8" spans="2:10" x14ac:dyDescent="0.3">
      <c r="B8" s="73" t="s">
        <v>95</v>
      </c>
      <c r="C8" s="74"/>
      <c r="D8" s="35"/>
      <c r="E8" s="12"/>
      <c r="F8" s="12"/>
      <c r="G8" s="13"/>
      <c r="I8" t="s">
        <v>99</v>
      </c>
      <c r="J8" s="33">
        <v>39</v>
      </c>
    </row>
    <row r="9" spans="2:10" x14ac:dyDescent="0.3">
      <c r="B9" s="73" t="s">
        <v>96</v>
      </c>
      <c r="C9" s="74"/>
      <c r="D9" s="35"/>
      <c r="E9" s="12"/>
      <c r="F9" s="12"/>
      <c r="G9" s="13"/>
      <c r="I9" t="s">
        <v>100</v>
      </c>
      <c r="J9" s="34">
        <f ca="1">TODAY()</f>
        <v>46147</v>
      </c>
    </row>
    <row r="10" spans="2:10" x14ac:dyDescent="0.3">
      <c r="B10" s="73" t="s">
        <v>97</v>
      </c>
      <c r="C10" s="74"/>
      <c r="D10" s="35"/>
      <c r="E10" s="12"/>
      <c r="F10" s="12"/>
      <c r="G10" s="13"/>
      <c r="I10" t="s">
        <v>109</v>
      </c>
      <c r="J10" s="33" t="s">
        <v>154</v>
      </c>
    </row>
    <row r="11" spans="2:10" x14ac:dyDescent="0.3">
      <c r="B11" s="73" t="s">
        <v>98</v>
      </c>
      <c r="C11" s="74"/>
      <c r="D11" s="35"/>
      <c r="E11" s="12"/>
      <c r="F11" s="12"/>
      <c r="G11" s="13"/>
      <c r="J11" s="15"/>
    </row>
    <row r="12" spans="2:10" x14ac:dyDescent="0.3">
      <c r="B12" s="14"/>
      <c r="J12" s="15"/>
    </row>
    <row r="13" spans="2:10" x14ac:dyDescent="0.3">
      <c r="B13" s="14"/>
      <c r="J13" s="15"/>
    </row>
    <row r="14" spans="2:10" x14ac:dyDescent="0.3">
      <c r="B14" s="14"/>
      <c r="J14" s="15"/>
    </row>
    <row r="15" spans="2:10" x14ac:dyDescent="0.3">
      <c r="B15" s="9" t="s">
        <v>80</v>
      </c>
      <c r="C15" s="9" t="s">
        <v>81</v>
      </c>
      <c r="D15" s="9" t="s">
        <v>82</v>
      </c>
      <c r="E15" s="9" t="s">
        <v>87</v>
      </c>
      <c r="F15" s="9" t="s">
        <v>83</v>
      </c>
      <c r="G15" s="9" t="s">
        <v>84</v>
      </c>
      <c r="H15" s="9" t="s">
        <v>85</v>
      </c>
      <c r="I15" s="80" t="s">
        <v>86</v>
      </c>
      <c r="J15" s="80"/>
    </row>
    <row r="16" spans="2:10" x14ac:dyDescent="0.3">
      <c r="B16" s="1">
        <f>IF(C16="","",1)</f>
        <v>1</v>
      </c>
      <c r="C16" s="1" t="s">
        <v>117</v>
      </c>
      <c r="D16" s="1">
        <f>IFERROR(VLOOKUP(C16,Table1[#All],2,0),"")</f>
        <v>368</v>
      </c>
      <c r="E16" s="10">
        <f>IFERROR(VLOOKUP(C16,Table1[#All],4,0),"")</f>
        <v>0.08</v>
      </c>
      <c r="F16" s="1">
        <f>IFERROR(VLOOKUP(C16,Table1[#All],3,0),"")</f>
        <v>5286</v>
      </c>
      <c r="G16" s="1">
        <v>5</v>
      </c>
      <c r="H16" s="26">
        <f>IFERROR(F16*G16,"")</f>
        <v>26430</v>
      </c>
      <c r="I16" s="75">
        <f>IFERROR(H16+H16*E16,"")</f>
        <v>28544.400000000001</v>
      </c>
      <c r="J16" s="75"/>
    </row>
    <row r="17" spans="2:10" x14ac:dyDescent="0.3">
      <c r="B17" s="1">
        <f>IF(C17="","",B16+1)</f>
        <v>2</v>
      </c>
      <c r="C17" s="1" t="s">
        <v>119</v>
      </c>
      <c r="D17" s="1">
        <f>IFERROR(VLOOKUP(C17,Table1[#All],2,0),"")</f>
        <v>295</v>
      </c>
      <c r="E17" s="10">
        <f>IFERROR(VLOOKUP(C17,Table1[#All],4,0),"")</f>
        <v>0.03</v>
      </c>
      <c r="F17" s="1">
        <f>IFERROR(VLOOKUP(C17,Table1[#All],3,0),"")</f>
        <v>5860</v>
      </c>
      <c r="G17" s="1">
        <v>7</v>
      </c>
      <c r="H17" s="26">
        <f t="shared" ref="H17:H25" si="0">IFERROR(F17*G17,"")</f>
        <v>41020</v>
      </c>
      <c r="I17" s="75">
        <f t="shared" ref="I17:I25" si="1">IFERROR(H17+H17*E17,"")</f>
        <v>42250.6</v>
      </c>
      <c r="J17" s="75"/>
    </row>
    <row r="18" spans="2:10" x14ac:dyDescent="0.3">
      <c r="B18" s="1">
        <f t="shared" ref="B18:B25" si="2">IF(C18="","",B17+1)</f>
        <v>3</v>
      </c>
      <c r="C18" s="1" t="s">
        <v>118</v>
      </c>
      <c r="D18" s="1">
        <f>IFERROR(VLOOKUP(C18,Table1[#All],2,0),"")</f>
        <v>370</v>
      </c>
      <c r="E18" s="10">
        <f>IFERROR(VLOOKUP(C18,Table1[#All],4,0),"")</f>
        <v>0.05</v>
      </c>
      <c r="F18" s="1">
        <f>IFERROR(VLOOKUP(C18,Table1[#All],3,0),"")</f>
        <v>7564</v>
      </c>
      <c r="G18" s="1">
        <v>9</v>
      </c>
      <c r="H18" s="26">
        <f t="shared" si="0"/>
        <v>68076</v>
      </c>
      <c r="I18" s="75">
        <f t="shared" si="1"/>
        <v>71479.8</v>
      </c>
      <c r="J18" s="75"/>
    </row>
    <row r="19" spans="2:10" x14ac:dyDescent="0.3">
      <c r="B19" s="1" t="str">
        <f t="shared" si="2"/>
        <v/>
      </c>
      <c r="C19" s="1"/>
      <c r="D19" s="1" t="str">
        <f>IFERROR(VLOOKUP(C19,Table1[#All],2,0),"")</f>
        <v/>
      </c>
      <c r="E19" s="10" t="str">
        <f>IFERROR(VLOOKUP(C19,Table1[#All],4,0),"")</f>
        <v/>
      </c>
      <c r="F19" s="1" t="str">
        <f>IFERROR(VLOOKUP(C19,Table1[#All],3,0),"")</f>
        <v/>
      </c>
      <c r="G19" s="1"/>
      <c r="H19" s="26" t="str">
        <f t="shared" si="0"/>
        <v/>
      </c>
      <c r="I19" s="75" t="str">
        <f t="shared" si="1"/>
        <v/>
      </c>
      <c r="J19" s="75"/>
    </row>
    <row r="20" spans="2:10" x14ac:dyDescent="0.3">
      <c r="B20" s="1" t="str">
        <f t="shared" si="2"/>
        <v/>
      </c>
      <c r="C20" s="1"/>
      <c r="D20" s="1" t="str">
        <f>IFERROR(VLOOKUP(C20,Table1[#All],2,0),"")</f>
        <v/>
      </c>
      <c r="E20" s="10" t="str">
        <f>IFERROR(VLOOKUP(C20,Table1[#All],4,0),"")</f>
        <v/>
      </c>
      <c r="F20" s="1" t="str">
        <f>IFERROR(VLOOKUP(C20,Table1[#All],3,0),"")</f>
        <v/>
      </c>
      <c r="G20" s="1"/>
      <c r="H20" s="26" t="str">
        <f t="shared" si="0"/>
        <v/>
      </c>
      <c r="I20" s="75" t="str">
        <f t="shared" si="1"/>
        <v/>
      </c>
      <c r="J20" s="75"/>
    </row>
    <row r="21" spans="2:10" x14ac:dyDescent="0.3">
      <c r="B21" s="1" t="str">
        <f t="shared" si="2"/>
        <v/>
      </c>
      <c r="C21" s="1"/>
      <c r="D21" s="1" t="str">
        <f>IFERROR(VLOOKUP(C21,Table1[#All],2,0),"")</f>
        <v/>
      </c>
      <c r="E21" s="10" t="str">
        <f>IFERROR(VLOOKUP(C21,Table1[#All],4,0),"")</f>
        <v/>
      </c>
      <c r="F21" s="1" t="str">
        <f>IFERROR(VLOOKUP(C21,Table1[#All],3,0),"")</f>
        <v/>
      </c>
      <c r="G21" s="1"/>
      <c r="H21" s="26" t="str">
        <f t="shared" si="0"/>
        <v/>
      </c>
      <c r="I21" s="75" t="str">
        <f t="shared" si="1"/>
        <v/>
      </c>
      <c r="J21" s="75"/>
    </row>
    <row r="22" spans="2:10" x14ac:dyDescent="0.3">
      <c r="B22" s="1" t="str">
        <f t="shared" si="2"/>
        <v/>
      </c>
      <c r="C22" s="1"/>
      <c r="D22" s="1" t="str">
        <f>IFERROR(VLOOKUP(C22,Table1[#All],2,0),"")</f>
        <v/>
      </c>
      <c r="E22" s="10" t="str">
        <f>IFERROR(VLOOKUP(C22,Table1[#All],4,0),"")</f>
        <v/>
      </c>
      <c r="F22" s="1" t="str">
        <f>IFERROR(VLOOKUP(C22,Table1[#All],3,0),"")</f>
        <v/>
      </c>
      <c r="G22" s="1"/>
      <c r="H22" s="26" t="str">
        <f t="shared" si="0"/>
        <v/>
      </c>
      <c r="I22" s="75" t="str">
        <f t="shared" si="1"/>
        <v/>
      </c>
      <c r="J22" s="75"/>
    </row>
    <row r="23" spans="2:10" x14ac:dyDescent="0.3">
      <c r="B23" s="1" t="str">
        <f t="shared" si="2"/>
        <v/>
      </c>
      <c r="C23" s="1"/>
      <c r="D23" s="1" t="str">
        <f>IFERROR(VLOOKUP(C23,Table1[#All],2,0),"")</f>
        <v/>
      </c>
      <c r="E23" s="10" t="str">
        <f>IFERROR(VLOOKUP(C23,Table1[#All],4,0),"")</f>
        <v/>
      </c>
      <c r="F23" s="1" t="str">
        <f>IFERROR(VLOOKUP(C23,Table1[#All],3,0),"")</f>
        <v/>
      </c>
      <c r="G23" s="1"/>
      <c r="H23" s="26" t="str">
        <f t="shared" si="0"/>
        <v/>
      </c>
      <c r="I23" s="75" t="str">
        <f t="shared" si="1"/>
        <v/>
      </c>
      <c r="J23" s="75"/>
    </row>
    <row r="24" spans="2:10" x14ac:dyDescent="0.3">
      <c r="B24" s="1" t="str">
        <f t="shared" si="2"/>
        <v/>
      </c>
      <c r="C24" s="1"/>
      <c r="D24" s="1" t="str">
        <f>IFERROR(VLOOKUP(C24,Table1[#All],2,0),"")</f>
        <v/>
      </c>
      <c r="E24" s="10" t="str">
        <f>IFERROR(VLOOKUP(C24,Table1[#All],4,0),"")</f>
        <v/>
      </c>
      <c r="F24" s="1" t="str">
        <f>IFERROR(VLOOKUP(C24,Table1[#All],3,0),"")</f>
        <v/>
      </c>
      <c r="G24" s="1"/>
      <c r="H24" s="26" t="str">
        <f t="shared" si="0"/>
        <v/>
      </c>
      <c r="I24" s="75" t="str">
        <f t="shared" si="1"/>
        <v/>
      </c>
      <c r="J24" s="75"/>
    </row>
    <row r="25" spans="2:10" x14ac:dyDescent="0.3">
      <c r="B25" s="1" t="str">
        <f t="shared" si="2"/>
        <v/>
      </c>
      <c r="C25" s="1"/>
      <c r="D25" s="1" t="str">
        <f>IFERROR(VLOOKUP(C25,Table1[#All],2,0),"")</f>
        <v/>
      </c>
      <c r="E25" s="10" t="str">
        <f>IFERROR(VLOOKUP(C25,Table1[#All],4,0),"")</f>
        <v/>
      </c>
      <c r="F25" s="1" t="str">
        <f>IFERROR(VLOOKUP(C25,Table1[#All],3,0),"")</f>
        <v/>
      </c>
      <c r="G25" s="1"/>
      <c r="H25" s="26" t="str">
        <f t="shared" si="0"/>
        <v/>
      </c>
      <c r="I25" s="75" t="str">
        <f t="shared" si="1"/>
        <v/>
      </c>
      <c r="J25" s="75"/>
    </row>
    <row r="26" spans="2:10" x14ac:dyDescent="0.3">
      <c r="B26" s="14"/>
      <c r="J26" s="15"/>
    </row>
    <row r="27" spans="2:10" x14ac:dyDescent="0.3">
      <c r="B27" s="14"/>
      <c r="H27" s="9" t="s">
        <v>89</v>
      </c>
      <c r="I27" s="80" t="s">
        <v>90</v>
      </c>
      <c r="J27" s="80"/>
    </row>
    <row r="28" spans="2:10" x14ac:dyDescent="0.3">
      <c r="B28" s="14"/>
      <c r="H28" s="1" t="s">
        <v>86</v>
      </c>
      <c r="I28" s="75">
        <f>SUM(I16:J25)</f>
        <v>142274.79999999999</v>
      </c>
      <c r="J28" s="76"/>
    </row>
    <row r="29" spans="2:10" x14ac:dyDescent="0.3">
      <c r="B29" s="14"/>
      <c r="H29" s="1" t="str">
        <f>IF(J10="Interstate Sale","IGST","")</f>
        <v/>
      </c>
      <c r="I29" s="75" t="str">
        <f>IF(H29="IGST",I28-I32,"")</f>
        <v/>
      </c>
      <c r="J29" s="75"/>
    </row>
    <row r="30" spans="2:10" x14ac:dyDescent="0.3">
      <c r="B30" s="14"/>
      <c r="H30" s="1" t="str">
        <f>IF(J10="State Sale","CGST","")</f>
        <v>CGST</v>
      </c>
      <c r="I30" s="75">
        <f>IF(H30="CGST",I28-I32/2,"")</f>
        <v>74511.799999999988</v>
      </c>
      <c r="J30" s="75"/>
    </row>
    <row r="31" spans="2:10" x14ac:dyDescent="0.3">
      <c r="B31" s="14"/>
      <c r="H31" s="1" t="str">
        <f>IF(J10="State Sale","SGST","")</f>
        <v>SGST</v>
      </c>
      <c r="I31" s="75">
        <f>IF(H31="SGST",I28-I32/2,"")</f>
        <v>74511.799999999988</v>
      </c>
      <c r="J31" s="75"/>
    </row>
    <row r="32" spans="2:10" x14ac:dyDescent="0.3">
      <c r="B32" s="14"/>
      <c r="H32" s="1" t="s">
        <v>91</v>
      </c>
      <c r="I32" s="75">
        <f>SUM(H16:H25)</f>
        <v>135526</v>
      </c>
      <c r="J32" s="76"/>
    </row>
    <row r="33" spans="2:10" x14ac:dyDescent="0.3">
      <c r="B33" s="14"/>
      <c r="J33" s="15"/>
    </row>
    <row r="34" spans="2:10" x14ac:dyDescent="0.3">
      <c r="B34" s="80" t="s">
        <v>101</v>
      </c>
      <c r="C34" s="80"/>
      <c r="D34" s="80"/>
      <c r="E34" s="80"/>
      <c r="F34" s="79"/>
      <c r="G34" s="79"/>
      <c r="H34" s="79"/>
      <c r="I34" s="79"/>
      <c r="J34" s="79"/>
    </row>
    <row r="35" spans="2:10" x14ac:dyDescent="0.3">
      <c r="B35" s="14"/>
      <c r="J35" s="15"/>
    </row>
    <row r="36" spans="2:10" x14ac:dyDescent="0.3">
      <c r="B36" s="14"/>
      <c r="J36" s="15"/>
    </row>
    <row r="37" spans="2:10" x14ac:dyDescent="0.3">
      <c r="B37" s="14"/>
      <c r="J37" s="15"/>
    </row>
    <row r="38" spans="2:10" x14ac:dyDescent="0.3">
      <c r="B38" s="14"/>
      <c r="J38" s="15"/>
    </row>
    <row r="39" spans="2:10" x14ac:dyDescent="0.3">
      <c r="B39" s="14"/>
      <c r="J39" s="15"/>
    </row>
    <row r="40" spans="2:10" x14ac:dyDescent="0.3">
      <c r="B40" s="14"/>
      <c r="J40" s="15"/>
    </row>
    <row r="41" spans="2:10" x14ac:dyDescent="0.3">
      <c r="B41" s="14"/>
      <c r="J41" s="15"/>
    </row>
    <row r="42" spans="2:10" x14ac:dyDescent="0.3">
      <c r="B42" s="81" t="s">
        <v>102</v>
      </c>
      <c r="C42" s="77"/>
      <c r="D42" s="77"/>
      <c r="E42" s="77"/>
      <c r="H42" s="77" t="s">
        <v>103</v>
      </c>
      <c r="I42" s="77"/>
      <c r="J42" s="78"/>
    </row>
    <row r="43" spans="2:10" x14ac:dyDescent="0.3">
      <c r="B43" s="14"/>
      <c r="J43" s="15"/>
    </row>
    <row r="44" spans="2:10" x14ac:dyDescent="0.3">
      <c r="B44" s="14"/>
      <c r="J44" s="15"/>
    </row>
    <row r="45" spans="2:10" ht="15" thickBot="1" x14ac:dyDescent="0.35">
      <c r="B45" s="16"/>
      <c r="C45" s="8"/>
      <c r="D45" s="8"/>
      <c r="E45" s="8"/>
      <c r="F45" s="8"/>
      <c r="G45" s="8"/>
      <c r="H45" s="8"/>
      <c r="I45" s="8"/>
      <c r="J45" s="17"/>
    </row>
    <row r="46" spans="2:10" x14ac:dyDescent="0.3">
      <c r="B46" s="14"/>
      <c r="J46" s="15"/>
    </row>
    <row r="47" spans="2:10" ht="15" customHeight="1" x14ac:dyDescent="0.3">
      <c r="B47" s="58" t="s">
        <v>88</v>
      </c>
      <c r="C47" s="59"/>
      <c r="D47" s="59"/>
      <c r="E47" s="59"/>
      <c r="F47" s="59"/>
      <c r="G47" s="59"/>
      <c r="H47" s="59"/>
      <c r="I47" s="59"/>
      <c r="J47" s="60"/>
    </row>
    <row r="48" spans="2:10" ht="15" customHeight="1" x14ac:dyDescent="0.3">
      <c r="B48" s="58"/>
      <c r="C48" s="59"/>
      <c r="D48" s="59"/>
      <c r="E48" s="59"/>
      <c r="F48" s="59"/>
      <c r="G48" s="59"/>
      <c r="H48" s="59"/>
      <c r="I48" s="59"/>
      <c r="J48" s="60"/>
    </row>
    <row r="49" spans="2:10" ht="15" customHeight="1" x14ac:dyDescent="0.3">
      <c r="B49" s="61"/>
      <c r="C49" s="62"/>
      <c r="D49" s="62"/>
      <c r="E49" s="62"/>
      <c r="F49" s="62"/>
      <c r="G49" s="62"/>
      <c r="H49" s="62"/>
      <c r="I49" s="62"/>
      <c r="J49" s="63"/>
    </row>
  </sheetData>
  <mergeCells count="29">
    <mergeCell ref="I15:J15"/>
    <mergeCell ref="I16:J16"/>
    <mergeCell ref="I17:J17"/>
    <mergeCell ref="I18:J18"/>
    <mergeCell ref="B4:J4"/>
    <mergeCell ref="B11:C11"/>
    <mergeCell ref="I31:J31"/>
    <mergeCell ref="I19:J19"/>
    <mergeCell ref="I20:J20"/>
    <mergeCell ref="I21:J21"/>
    <mergeCell ref="I22:J22"/>
    <mergeCell ref="I23:J23"/>
    <mergeCell ref="I24:J24"/>
    <mergeCell ref="B47:J49"/>
    <mergeCell ref="B2:J3"/>
    <mergeCell ref="B6:J6"/>
    <mergeCell ref="B8:C8"/>
    <mergeCell ref="B9:C9"/>
    <mergeCell ref="B10:C10"/>
    <mergeCell ref="I32:J32"/>
    <mergeCell ref="H42:J42"/>
    <mergeCell ref="F34:J34"/>
    <mergeCell ref="B34:E34"/>
    <mergeCell ref="B42:E42"/>
    <mergeCell ref="I25:J25"/>
    <mergeCell ref="I27:J27"/>
    <mergeCell ref="I28:J28"/>
    <mergeCell ref="I29:J29"/>
    <mergeCell ref="I30:J30"/>
  </mergeCells>
  <dataValidations count="1">
    <dataValidation type="list" allowBlank="1" showInputMessage="1" showErrorMessage="1" sqref="J10" xr:uid="{00000000-0002-0000-0500-000000000000}">
      <formula1>"State Sale, Interstate Sale"</formula1>
    </dataValidation>
  </dataValidation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'ITEMS DETAIL'!$B$4:$B$16</xm:f>
          </x14:formula1>
          <xm:sqref>C16:C25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5"/>
  <sheetViews>
    <sheetView showGridLines="0" workbookViewId="0">
      <selection activeCell="A2" sqref="A2:A11"/>
    </sheetView>
  </sheetViews>
  <sheetFormatPr defaultRowHeight="14.4" x14ac:dyDescent="0.3"/>
  <cols>
    <col min="6" max="6" width="12" bestFit="1" customWidth="1"/>
    <col min="8" max="8" width="14.44140625" bestFit="1" customWidth="1"/>
    <col min="10" max="10" width="12.44140625" bestFit="1" customWidth="1"/>
  </cols>
  <sheetData>
    <row r="1" spans="1:11" x14ac:dyDescent="0.3">
      <c r="A1" s="1" t="s">
        <v>5</v>
      </c>
      <c r="B1" s="1" t="s">
        <v>128</v>
      </c>
      <c r="C1" s="1" t="s">
        <v>129</v>
      </c>
      <c r="D1" s="1" t="s">
        <v>130</v>
      </c>
      <c r="E1" s="1" t="s">
        <v>131</v>
      </c>
      <c r="F1" s="1" t="s">
        <v>132</v>
      </c>
      <c r="G1" s="1" t="s">
        <v>133</v>
      </c>
      <c r="H1" s="1" t="s">
        <v>134</v>
      </c>
      <c r="I1" s="1" t="s">
        <v>135</v>
      </c>
      <c r="J1" s="1" t="s">
        <v>136</v>
      </c>
      <c r="K1" s="1" t="s">
        <v>137</v>
      </c>
    </row>
    <row r="2" spans="1:11" x14ac:dyDescent="0.3">
      <c r="A2" s="1" t="s">
        <v>22</v>
      </c>
      <c r="B2" s="1">
        <v>23420</v>
      </c>
      <c r="C2" s="1">
        <v>90</v>
      </c>
      <c r="D2" s="1">
        <v>80</v>
      </c>
      <c r="E2" s="1">
        <v>90</v>
      </c>
      <c r="F2" s="1">
        <v>88</v>
      </c>
      <c r="G2" s="1">
        <v>90</v>
      </c>
      <c r="H2" s="1">
        <v>450</v>
      </c>
      <c r="I2" s="1">
        <f>SUM(C2:G2)</f>
        <v>438</v>
      </c>
      <c r="J2" s="30">
        <f>I2*100/H2</f>
        <v>97.333333333333329</v>
      </c>
      <c r="K2" s="1" t="str">
        <f>IF(J2&gt;90,"excellent",IF(J2&gt;75,"good",IF(J2&gt;33,"fine",IF(J2&lt;33,"fail"))))</f>
        <v>excellent</v>
      </c>
    </row>
    <row r="3" spans="1:11" x14ac:dyDescent="0.3">
      <c r="A3" s="1" t="s">
        <v>23</v>
      </c>
      <c r="B3" s="1">
        <v>23433</v>
      </c>
      <c r="C3" s="1">
        <v>93</v>
      </c>
      <c r="D3" s="1">
        <v>97</v>
      </c>
      <c r="E3" s="1">
        <v>37</v>
      </c>
      <c r="F3" s="1">
        <v>55</v>
      </c>
      <c r="G3" s="1">
        <v>5</v>
      </c>
      <c r="H3" s="1">
        <v>450</v>
      </c>
      <c r="I3" s="1">
        <f t="shared" ref="I3:I11" si="0">SUM(C3:G3)</f>
        <v>287</v>
      </c>
      <c r="J3" s="30">
        <f t="shared" ref="J3:J11" si="1">I3*100/H3</f>
        <v>63.777777777777779</v>
      </c>
      <c r="K3" s="1" t="str">
        <f t="shared" ref="K3:K11" si="2">IF(J3&gt;90,"excellent",IF(J3&gt;75,"good",IF(J3&gt;33,"fine",IF(J3&lt;33,"fail"))))</f>
        <v>fine</v>
      </c>
    </row>
    <row r="4" spans="1:11" x14ac:dyDescent="0.3">
      <c r="A4" s="1" t="s">
        <v>24</v>
      </c>
      <c r="B4" s="1">
        <v>23423</v>
      </c>
      <c r="C4" s="1">
        <v>33</v>
      </c>
      <c r="D4" s="1">
        <v>99</v>
      </c>
      <c r="E4" s="1">
        <v>5</v>
      </c>
      <c r="F4" s="1">
        <v>96</v>
      </c>
      <c r="G4" s="1">
        <v>2</v>
      </c>
      <c r="H4" s="1">
        <v>450</v>
      </c>
      <c r="I4" s="1">
        <f t="shared" si="0"/>
        <v>235</v>
      </c>
      <c r="J4" s="30">
        <f t="shared" si="1"/>
        <v>52.222222222222221</v>
      </c>
      <c r="K4" s="1" t="str">
        <f t="shared" si="2"/>
        <v>fine</v>
      </c>
    </row>
    <row r="5" spans="1:11" x14ac:dyDescent="0.3">
      <c r="A5" s="1" t="s">
        <v>25</v>
      </c>
      <c r="B5" s="1">
        <v>23411</v>
      </c>
      <c r="C5" s="1">
        <v>9</v>
      </c>
      <c r="D5" s="1">
        <v>23</v>
      </c>
      <c r="E5" s="1">
        <v>18</v>
      </c>
      <c r="F5" s="1">
        <v>15</v>
      </c>
      <c r="G5" s="1">
        <v>2</v>
      </c>
      <c r="H5" s="1">
        <v>450</v>
      </c>
      <c r="I5" s="1">
        <f t="shared" si="0"/>
        <v>67</v>
      </c>
      <c r="J5" s="30">
        <f t="shared" si="1"/>
        <v>14.888888888888889</v>
      </c>
      <c r="K5" s="1" t="str">
        <f t="shared" si="2"/>
        <v>fail</v>
      </c>
    </row>
    <row r="6" spans="1:11" x14ac:dyDescent="0.3">
      <c r="A6" s="1" t="s">
        <v>26</v>
      </c>
      <c r="B6" s="1">
        <v>23409</v>
      </c>
      <c r="C6" s="1">
        <v>29</v>
      </c>
      <c r="D6" s="1">
        <v>11</v>
      </c>
      <c r="E6" s="1">
        <v>54</v>
      </c>
      <c r="F6" s="1">
        <v>74</v>
      </c>
      <c r="G6" s="1">
        <v>5</v>
      </c>
      <c r="H6" s="1">
        <v>450</v>
      </c>
      <c r="I6" s="1">
        <f t="shared" si="0"/>
        <v>173</v>
      </c>
      <c r="J6" s="30">
        <f t="shared" si="1"/>
        <v>38.444444444444443</v>
      </c>
      <c r="K6" s="1" t="str">
        <f t="shared" si="2"/>
        <v>fine</v>
      </c>
    </row>
    <row r="7" spans="1:11" x14ac:dyDescent="0.3">
      <c r="A7" s="1" t="s">
        <v>6</v>
      </c>
      <c r="B7" s="1">
        <v>23444</v>
      </c>
      <c r="C7" s="1">
        <v>9</v>
      </c>
      <c r="D7" s="1">
        <v>63</v>
      </c>
      <c r="E7" s="1">
        <v>2</v>
      </c>
      <c r="F7" s="1">
        <v>12</v>
      </c>
      <c r="G7" s="1">
        <v>6</v>
      </c>
      <c r="H7" s="1">
        <v>450</v>
      </c>
      <c r="I7" s="1">
        <f t="shared" si="0"/>
        <v>92</v>
      </c>
      <c r="J7" s="30">
        <f t="shared" si="1"/>
        <v>20.444444444444443</v>
      </c>
      <c r="K7" s="1" t="str">
        <f t="shared" si="2"/>
        <v>fail</v>
      </c>
    </row>
    <row r="8" spans="1:11" x14ac:dyDescent="0.3">
      <c r="A8" s="1" t="s">
        <v>7</v>
      </c>
      <c r="B8" s="1">
        <v>23416</v>
      </c>
      <c r="C8" s="1">
        <v>23</v>
      </c>
      <c r="D8" s="1">
        <v>23</v>
      </c>
      <c r="E8" s="1">
        <v>77</v>
      </c>
      <c r="F8" s="1">
        <v>40</v>
      </c>
      <c r="G8" s="1">
        <v>6</v>
      </c>
      <c r="H8" s="1">
        <v>450</v>
      </c>
      <c r="I8" s="1">
        <f t="shared" si="0"/>
        <v>169</v>
      </c>
      <c r="J8" s="30">
        <f t="shared" si="1"/>
        <v>37.555555555555557</v>
      </c>
      <c r="K8" s="1" t="str">
        <f t="shared" si="2"/>
        <v>fine</v>
      </c>
    </row>
    <row r="9" spans="1:11" x14ac:dyDescent="0.3">
      <c r="A9" s="1" t="s">
        <v>8</v>
      </c>
      <c r="B9" s="1">
        <v>23415</v>
      </c>
      <c r="C9" s="1">
        <v>50</v>
      </c>
      <c r="D9" s="1">
        <v>21</v>
      </c>
      <c r="E9" s="1">
        <v>96</v>
      </c>
      <c r="F9" s="1">
        <v>16</v>
      </c>
      <c r="G9" s="1">
        <v>5</v>
      </c>
      <c r="H9" s="1">
        <v>450</v>
      </c>
      <c r="I9" s="1">
        <f t="shared" si="0"/>
        <v>188</v>
      </c>
      <c r="J9" s="30">
        <f t="shared" si="1"/>
        <v>41.777777777777779</v>
      </c>
      <c r="K9" s="1" t="str">
        <f t="shared" si="2"/>
        <v>fine</v>
      </c>
    </row>
    <row r="10" spans="1:11" x14ac:dyDescent="0.3">
      <c r="A10" s="1" t="s">
        <v>9</v>
      </c>
      <c r="B10" s="1">
        <v>23425</v>
      </c>
      <c r="C10" s="1">
        <v>16</v>
      </c>
      <c r="D10" s="1">
        <v>61</v>
      </c>
      <c r="E10" s="1">
        <v>84</v>
      </c>
      <c r="F10" s="1">
        <v>10</v>
      </c>
      <c r="G10" s="1">
        <v>13</v>
      </c>
      <c r="H10" s="1">
        <v>450</v>
      </c>
      <c r="I10" s="1">
        <f t="shared" si="0"/>
        <v>184</v>
      </c>
      <c r="J10" s="30">
        <f t="shared" si="1"/>
        <v>40.888888888888886</v>
      </c>
      <c r="K10" s="1" t="str">
        <f t="shared" si="2"/>
        <v>fine</v>
      </c>
    </row>
    <row r="11" spans="1:11" x14ac:dyDescent="0.3">
      <c r="A11" s="1" t="s">
        <v>10</v>
      </c>
      <c r="B11" s="1">
        <v>23433</v>
      </c>
      <c r="C11" s="1">
        <v>28</v>
      </c>
      <c r="D11" s="1">
        <v>61</v>
      </c>
      <c r="E11" s="1">
        <v>70</v>
      </c>
      <c r="F11" s="1">
        <v>58</v>
      </c>
      <c r="G11" s="1">
        <v>9</v>
      </c>
      <c r="H11" s="1">
        <v>450</v>
      </c>
      <c r="I11" s="1">
        <f t="shared" si="0"/>
        <v>226</v>
      </c>
      <c r="J11" s="30">
        <f t="shared" si="1"/>
        <v>50.222222222222221</v>
      </c>
      <c r="K11" s="1" t="str">
        <f t="shared" si="2"/>
        <v>fine</v>
      </c>
    </row>
    <row r="15" spans="1:11" x14ac:dyDescent="0.3">
      <c r="D15" t="s">
        <v>148</v>
      </c>
    </row>
  </sheetData>
  <conditionalFormatting sqref="K2:K11">
    <cfRule type="containsText" dxfId="13" priority="4" operator="containsText" text="excellent">
      <formula>NOT(ISERROR(SEARCH("excellent",K2)))</formula>
    </cfRule>
    <cfRule type="containsText" dxfId="12" priority="5" operator="containsText" text="fail">
      <formula>NOT(ISERROR(SEARCH("fail",K2)))</formula>
    </cfRule>
  </conditionalFormatting>
  <conditionalFormatting sqref="J2:J11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{2F89543A-DA0E-4D0D-87AE-F4CB75A632C3}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9543A-DA0E-4D0D-87AE-F4CB75A632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J2:J11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K21"/>
  <sheetViews>
    <sheetView showGridLines="0" workbookViewId="0">
      <selection activeCell="H21" sqref="H21"/>
    </sheetView>
  </sheetViews>
  <sheetFormatPr defaultRowHeight="14.4" x14ac:dyDescent="0.3"/>
  <cols>
    <col min="7" max="7" width="11.33203125" customWidth="1"/>
    <col min="10" max="10" width="13.44140625" bestFit="1" customWidth="1"/>
  </cols>
  <sheetData>
    <row r="1" spans="2:11" x14ac:dyDescent="0.3">
      <c r="F1" s="85" t="s">
        <v>149</v>
      </c>
      <c r="G1" s="85"/>
      <c r="H1" s="85"/>
      <c r="I1" s="85"/>
      <c r="J1" s="85"/>
      <c r="K1" s="85"/>
    </row>
    <row r="2" spans="2:11" x14ac:dyDescent="0.3">
      <c r="F2" s="85"/>
      <c r="G2" s="85"/>
      <c r="H2" s="85"/>
      <c r="I2" s="85"/>
      <c r="J2" s="85"/>
      <c r="K2" s="85"/>
    </row>
    <row r="3" spans="2:11" x14ac:dyDescent="0.3">
      <c r="F3" s="85"/>
      <c r="G3" s="85"/>
      <c r="H3" s="85"/>
      <c r="I3" s="85"/>
      <c r="J3" s="85"/>
      <c r="K3" s="85"/>
    </row>
    <row r="4" spans="2:11" x14ac:dyDescent="0.3">
      <c r="F4" s="85"/>
      <c r="G4" s="85"/>
      <c r="H4" s="85"/>
      <c r="I4" s="85"/>
      <c r="J4" s="85"/>
      <c r="K4" s="85"/>
    </row>
    <row r="7" spans="2:11" x14ac:dyDescent="0.3">
      <c r="B7" s="32" t="s">
        <v>14</v>
      </c>
      <c r="C7" s="32" t="s">
        <v>138</v>
      </c>
      <c r="D7" s="32" t="s">
        <v>139</v>
      </c>
      <c r="E7" s="32" t="s">
        <v>140</v>
      </c>
      <c r="F7" s="32" t="s">
        <v>141</v>
      </c>
    </row>
    <row r="8" spans="2:11" x14ac:dyDescent="0.3">
      <c r="B8" s="1">
        <v>12345</v>
      </c>
      <c r="C8" s="1">
        <v>40</v>
      </c>
      <c r="D8" s="1">
        <v>8</v>
      </c>
      <c r="E8" s="1">
        <v>30</v>
      </c>
      <c r="F8" s="1">
        <v>25</v>
      </c>
    </row>
    <row r="9" spans="2:11" x14ac:dyDescent="0.3">
      <c r="B9" s="1">
        <v>12350</v>
      </c>
      <c r="C9" s="1">
        <v>17</v>
      </c>
      <c r="D9" s="1">
        <v>14</v>
      </c>
      <c r="E9" s="1">
        <v>34</v>
      </c>
      <c r="F9" s="1">
        <v>8</v>
      </c>
    </row>
    <row r="10" spans="2:11" x14ac:dyDescent="0.3">
      <c r="B10" s="1">
        <v>12346</v>
      </c>
      <c r="C10" s="1">
        <v>18</v>
      </c>
      <c r="D10" s="1">
        <v>46</v>
      </c>
      <c r="E10" s="1">
        <v>37</v>
      </c>
      <c r="F10" s="1">
        <v>21</v>
      </c>
    </row>
    <row r="11" spans="2:11" x14ac:dyDescent="0.3">
      <c r="B11" s="1">
        <v>12346</v>
      </c>
      <c r="C11" s="1">
        <v>32</v>
      </c>
      <c r="D11" s="1">
        <v>1</v>
      </c>
      <c r="E11" s="1">
        <v>40</v>
      </c>
      <c r="F11" s="1">
        <v>20</v>
      </c>
    </row>
    <row r="12" spans="2:11" x14ac:dyDescent="0.3">
      <c r="B12" s="1">
        <v>12345</v>
      </c>
      <c r="C12" s="1">
        <v>38</v>
      </c>
      <c r="D12" s="1">
        <v>34</v>
      </c>
      <c r="E12" s="1">
        <v>18</v>
      </c>
      <c r="F12" s="1">
        <v>8</v>
      </c>
    </row>
    <row r="13" spans="2:11" x14ac:dyDescent="0.3">
      <c r="B13" s="1">
        <v>12348</v>
      </c>
      <c r="C13" s="1">
        <v>43</v>
      </c>
      <c r="D13" s="1">
        <v>40</v>
      </c>
      <c r="E13" s="1">
        <v>42</v>
      </c>
      <c r="F13" s="1">
        <v>41</v>
      </c>
    </row>
    <row r="14" spans="2:11" x14ac:dyDescent="0.3">
      <c r="B14" s="1">
        <v>12351</v>
      </c>
      <c r="C14" s="1">
        <v>46</v>
      </c>
      <c r="D14" s="1">
        <v>16</v>
      </c>
      <c r="E14" s="1">
        <v>48</v>
      </c>
      <c r="F14" s="1">
        <v>10</v>
      </c>
    </row>
    <row r="15" spans="2:11" x14ac:dyDescent="0.3">
      <c r="B15" s="1">
        <v>12348</v>
      </c>
      <c r="C15" s="1">
        <v>49</v>
      </c>
      <c r="D15" s="1">
        <v>23</v>
      </c>
      <c r="E15" s="1">
        <v>28</v>
      </c>
      <c r="F15" s="1">
        <v>40</v>
      </c>
    </row>
    <row r="16" spans="2:11" x14ac:dyDescent="0.3">
      <c r="B16" s="1">
        <v>12348</v>
      </c>
      <c r="C16" s="1">
        <v>23</v>
      </c>
      <c r="D16" s="1">
        <v>49</v>
      </c>
      <c r="E16" s="1">
        <v>28</v>
      </c>
      <c r="F16" s="1">
        <v>2</v>
      </c>
    </row>
    <row r="20" spans="7:10" x14ac:dyDescent="0.3">
      <c r="G20" s="32" t="s">
        <v>14</v>
      </c>
      <c r="H20" s="32" t="s">
        <v>142</v>
      </c>
      <c r="I20" s="32" t="s">
        <v>143</v>
      </c>
      <c r="J20" s="32" t="s">
        <v>144</v>
      </c>
    </row>
    <row r="21" spans="7:10" x14ac:dyDescent="0.3">
      <c r="G21" s="1">
        <v>12346</v>
      </c>
      <c r="H21" s="1" t="s">
        <v>141</v>
      </c>
      <c r="I21" s="1">
        <f>INDEX(C8:F16,MATCH(G21,B8:B16,0),MATCH(H21,C7:F7,0))</f>
        <v>21</v>
      </c>
      <c r="J21" s="1">
        <f>G21*I21/100</f>
        <v>2592.66</v>
      </c>
    </row>
  </sheetData>
  <mergeCells count="1">
    <mergeCell ref="F1:K4"/>
  </mergeCells>
  <dataValidations count="2">
    <dataValidation type="list" allowBlank="1" showInputMessage="1" showErrorMessage="1" sqref="H21" xr:uid="{00000000-0002-0000-0700-000000000000}">
      <formula1>$C$7:$F$7</formula1>
    </dataValidation>
    <dataValidation type="list" allowBlank="1" showInputMessage="1" showErrorMessage="1" sqref="G21" xr:uid="{00000000-0002-0000-0700-000001000000}">
      <formula1>$B$8:$B$16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15"/>
  <sheetViews>
    <sheetView showGridLines="0" workbookViewId="0">
      <selection activeCell="C12" sqref="C12:C13"/>
    </sheetView>
  </sheetViews>
  <sheetFormatPr defaultRowHeight="14.4" x14ac:dyDescent="0.3"/>
  <cols>
    <col min="3" max="3" width="12.6640625" bestFit="1" customWidth="1"/>
  </cols>
  <sheetData>
    <row r="1" spans="1:8" x14ac:dyDescent="0.3">
      <c r="A1">
        <v>1</v>
      </c>
      <c r="D1" s="86" t="s">
        <v>145</v>
      </c>
      <c r="E1" s="86"/>
      <c r="F1" s="86"/>
      <c r="G1" s="86"/>
      <c r="H1" s="86"/>
    </row>
    <row r="2" spans="1:8" x14ac:dyDescent="0.3">
      <c r="D2" s="86"/>
      <c r="E2" s="86"/>
      <c r="F2" s="86"/>
      <c r="G2" s="86"/>
      <c r="H2" s="86"/>
    </row>
    <row r="3" spans="1:8" x14ac:dyDescent="0.3">
      <c r="D3" s="86"/>
      <c r="E3" s="86"/>
      <c r="F3" s="86"/>
      <c r="G3" s="86"/>
      <c r="H3" s="86"/>
    </row>
    <row r="4" spans="1:8" x14ac:dyDescent="0.3">
      <c r="B4" s="27"/>
      <c r="C4" s="27"/>
      <c r="D4" s="27"/>
      <c r="E4" s="27"/>
      <c r="F4" s="27"/>
    </row>
    <row r="5" spans="1:8" x14ac:dyDescent="0.3">
      <c r="B5" s="27"/>
      <c r="C5" s="27"/>
      <c r="D5" s="27"/>
      <c r="E5" s="27"/>
      <c r="F5" s="27"/>
    </row>
    <row r="6" spans="1:8" x14ac:dyDescent="0.3">
      <c r="B6" s="27"/>
      <c r="C6" s="31" t="s">
        <v>146</v>
      </c>
      <c r="D6" s="31" t="s">
        <v>104</v>
      </c>
      <c r="E6" s="31" t="s">
        <v>105</v>
      </c>
      <c r="F6" s="27"/>
    </row>
    <row r="7" spans="1:8" x14ac:dyDescent="0.3">
      <c r="B7" s="27"/>
      <c r="C7" s="28" t="s">
        <v>106</v>
      </c>
      <c r="D7" s="28">
        <v>800000</v>
      </c>
      <c r="E7" s="28">
        <f>D7</f>
        <v>800000</v>
      </c>
      <c r="F7" s="27"/>
    </row>
    <row r="8" spans="1:8" x14ac:dyDescent="0.3">
      <c r="B8" s="27"/>
      <c r="C8" s="28" t="s">
        <v>107</v>
      </c>
      <c r="D8" s="28">
        <v>4</v>
      </c>
      <c r="E8" s="28">
        <f>D8*12</f>
        <v>48</v>
      </c>
      <c r="F8" s="27"/>
    </row>
    <row r="9" spans="1:8" x14ac:dyDescent="0.3">
      <c r="B9" s="27"/>
      <c r="C9" s="28" t="s">
        <v>108</v>
      </c>
      <c r="D9" s="29">
        <v>0.1</v>
      </c>
      <c r="E9" s="28">
        <f>D9/12</f>
        <v>8.3333333333333332E-3</v>
      </c>
      <c r="F9" s="27"/>
    </row>
    <row r="10" spans="1:8" x14ac:dyDescent="0.3">
      <c r="B10" s="27"/>
      <c r="C10" s="27"/>
      <c r="D10" s="27"/>
      <c r="E10" s="27"/>
      <c r="F10" s="27"/>
    </row>
    <row r="11" spans="1:8" x14ac:dyDescent="0.3">
      <c r="B11" s="27"/>
      <c r="C11" s="27"/>
      <c r="D11" s="27"/>
      <c r="E11" s="27"/>
      <c r="F11" s="27"/>
    </row>
    <row r="12" spans="1:8" x14ac:dyDescent="0.3">
      <c r="B12" s="27"/>
      <c r="C12" s="87" t="s">
        <v>147</v>
      </c>
      <c r="D12" s="88">
        <f>IF(A1=1,PMT(E9,E8,-E7),IF(A1=2,PMT(E9,E8/3,-E7),IF(A1=3,PMT(E9,E8/6,-E7),IF(A1=4,PMT(E9,E8/12,-E7)))))</f>
        <v>20290.066747797751</v>
      </c>
      <c r="E12" s="88"/>
      <c r="F12" s="27"/>
    </row>
    <row r="13" spans="1:8" x14ac:dyDescent="0.3">
      <c r="B13" s="27"/>
      <c r="C13" s="87"/>
      <c r="D13" s="88"/>
      <c r="E13" s="88"/>
      <c r="F13" s="27"/>
    </row>
    <row r="14" spans="1:8" x14ac:dyDescent="0.3">
      <c r="B14" s="27"/>
      <c r="C14" s="27"/>
      <c r="D14" s="27"/>
      <c r="E14" s="27"/>
      <c r="F14" s="27"/>
    </row>
    <row r="15" spans="1:8" x14ac:dyDescent="0.3">
      <c r="B15" s="27"/>
      <c r="C15" s="27"/>
      <c r="D15" s="27"/>
      <c r="E15" s="27"/>
      <c r="F15" s="27"/>
    </row>
  </sheetData>
  <mergeCells count="3">
    <mergeCell ref="D1:H3"/>
    <mergeCell ref="C12:C13"/>
    <mergeCell ref="D12:E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Option Button 1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175260</xdr:rowOff>
                  </from>
                  <to>
                    <xdr:col>9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Option Button 2">
              <controlPr defaultSize="0" autoFill="0" autoLine="0" autoPict="0">
                <anchor moveWithCells="1">
                  <from>
                    <xdr:col>8</xdr:col>
                    <xdr:colOff>7620</xdr:colOff>
                    <xdr:row>6</xdr:row>
                    <xdr:rowOff>182880</xdr:rowOff>
                  </from>
                  <to>
                    <xdr:col>9</xdr:col>
                    <xdr:colOff>426720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Option Button 3">
              <controlPr defaultSize="0" autoFill="0" autoLine="0" autoPict="0">
                <anchor moveWithCells="1">
                  <from>
                    <xdr:col>8</xdr:col>
                    <xdr:colOff>22860</xdr:colOff>
                    <xdr:row>9</xdr:row>
                    <xdr:rowOff>0</xdr:rowOff>
                  </from>
                  <to>
                    <xdr:col>9</xdr:col>
                    <xdr:colOff>441960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roup Box 4">
              <controlPr defaultSize="0" autoFill="0" autoPict="0">
                <anchor moveWithCells="1">
                  <from>
                    <xdr:col>7</xdr:col>
                    <xdr:colOff>563880</xdr:colOff>
                    <xdr:row>3</xdr:row>
                    <xdr:rowOff>182880</xdr:rowOff>
                  </from>
                  <to>
                    <xdr:col>11</xdr:col>
                    <xdr:colOff>457200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Option Button 5">
              <controlPr defaultSize="0" autoFill="0" autoLine="0" autoPict="0">
                <anchor moveWithCells="1">
                  <from>
                    <xdr:col>8</xdr:col>
                    <xdr:colOff>22860</xdr:colOff>
                    <xdr:row>11</xdr:row>
                    <xdr:rowOff>38100</xdr:rowOff>
                  </from>
                  <to>
                    <xdr:col>9</xdr:col>
                    <xdr:colOff>441960</xdr:colOff>
                    <xdr:row>12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B1:AJ10"/>
  <sheetViews>
    <sheetView showGridLines="0" workbookViewId="0">
      <selection activeCell="K21" sqref="K21"/>
    </sheetView>
  </sheetViews>
  <sheetFormatPr defaultRowHeight="14.4" x14ac:dyDescent="0.3"/>
  <cols>
    <col min="1" max="1" width="4.44140625" customWidth="1"/>
    <col min="2" max="2" width="8.88671875" customWidth="1"/>
    <col min="3" max="3" width="5.6640625" customWidth="1"/>
    <col min="4" max="4" width="4.44140625" customWidth="1"/>
    <col min="5" max="5" width="5.33203125" customWidth="1"/>
    <col min="6" max="6" width="4.6640625" customWidth="1"/>
    <col min="7" max="7" width="3.6640625" customWidth="1"/>
    <col min="8" max="8" width="4.33203125" customWidth="1"/>
    <col min="9" max="9" width="4.88671875" customWidth="1"/>
    <col min="10" max="10" width="5.6640625" customWidth="1"/>
    <col min="11" max="11" width="4.44140625" customWidth="1"/>
    <col min="12" max="12" width="5.33203125" customWidth="1"/>
    <col min="13" max="13" width="4.6640625" customWidth="1"/>
    <col min="14" max="14" width="3.6640625" customWidth="1"/>
    <col min="15" max="15" width="4.33203125" customWidth="1"/>
    <col min="16" max="16" width="4.88671875" customWidth="1"/>
    <col min="17" max="17" width="5.6640625" customWidth="1"/>
    <col min="18" max="18" width="4.44140625" customWidth="1"/>
    <col min="19" max="19" width="5.33203125" customWidth="1"/>
    <col min="20" max="20" width="4.6640625" customWidth="1"/>
    <col min="21" max="21" width="3.6640625" customWidth="1"/>
    <col min="22" max="22" width="4.33203125" customWidth="1"/>
    <col min="23" max="23" width="4.88671875" customWidth="1"/>
    <col min="24" max="24" width="5.6640625" customWidth="1"/>
    <col min="25" max="25" width="4.44140625" customWidth="1"/>
    <col min="26" max="26" width="5.33203125" customWidth="1"/>
    <col min="27" max="27" width="4.6640625" customWidth="1"/>
    <col min="28" max="28" width="3.6640625" customWidth="1"/>
    <col min="29" max="29" width="4.33203125" customWidth="1"/>
    <col min="30" max="30" width="4.88671875" customWidth="1"/>
    <col min="31" max="31" width="5.6640625" customWidth="1"/>
    <col min="32" max="32" width="4.44140625" customWidth="1"/>
    <col min="33" max="33" width="5.33203125" customWidth="1"/>
    <col min="35" max="35" width="7.88671875" customWidth="1"/>
    <col min="36" max="36" width="6.44140625" customWidth="1"/>
  </cols>
  <sheetData>
    <row r="1" spans="2:36" x14ac:dyDescent="0.3">
      <c r="J1" s="89" t="s">
        <v>202</v>
      </c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</row>
    <row r="2" spans="2:36" x14ac:dyDescent="0.3"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</row>
    <row r="3" spans="2:36" x14ac:dyDescent="0.3"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</row>
    <row r="5" spans="2:36" x14ac:dyDescent="0.3">
      <c r="B5" s="36" t="s">
        <v>158</v>
      </c>
      <c r="C5" s="36">
        <v>1</v>
      </c>
      <c r="D5" s="36">
        <v>2</v>
      </c>
      <c r="E5" s="36">
        <v>3</v>
      </c>
      <c r="F5" s="36">
        <v>4</v>
      </c>
      <c r="G5" s="36">
        <v>5</v>
      </c>
      <c r="H5" s="36">
        <v>6</v>
      </c>
      <c r="I5" s="36">
        <v>7</v>
      </c>
      <c r="J5" s="36">
        <v>8</v>
      </c>
      <c r="K5" s="36">
        <v>9</v>
      </c>
      <c r="L5" s="36">
        <v>10</v>
      </c>
      <c r="M5" s="36">
        <v>11</v>
      </c>
      <c r="N5" s="36">
        <v>12</v>
      </c>
      <c r="O5" s="36">
        <v>13</v>
      </c>
      <c r="P5" s="36">
        <v>14</v>
      </c>
      <c r="Q5" s="36">
        <v>15</v>
      </c>
      <c r="R5" s="36">
        <v>16</v>
      </c>
      <c r="S5" s="36">
        <v>17</v>
      </c>
      <c r="T5" s="36">
        <v>18</v>
      </c>
      <c r="U5" s="36">
        <v>19</v>
      </c>
      <c r="V5" s="36">
        <v>20</v>
      </c>
      <c r="W5" s="36">
        <v>21</v>
      </c>
      <c r="X5" s="36">
        <v>22</v>
      </c>
      <c r="Y5" s="36">
        <v>23</v>
      </c>
      <c r="Z5" s="36">
        <v>24</v>
      </c>
      <c r="AA5" s="36">
        <v>25</v>
      </c>
      <c r="AB5" s="36">
        <v>26</v>
      </c>
      <c r="AC5" s="36">
        <v>27</v>
      </c>
      <c r="AD5" s="36">
        <v>28</v>
      </c>
      <c r="AE5" s="36">
        <v>29</v>
      </c>
      <c r="AF5" s="36">
        <v>30</v>
      </c>
      <c r="AG5" s="36">
        <v>31</v>
      </c>
      <c r="AH5" s="91" t="s">
        <v>171</v>
      </c>
      <c r="AI5" s="91" t="s">
        <v>172</v>
      </c>
      <c r="AJ5" s="91" t="s">
        <v>173</v>
      </c>
    </row>
    <row r="6" spans="2:36" x14ac:dyDescent="0.3">
      <c r="B6" s="36" t="s">
        <v>5</v>
      </c>
      <c r="C6" s="36" t="s">
        <v>160</v>
      </c>
      <c r="D6" s="36" t="s">
        <v>161</v>
      </c>
      <c r="E6" s="36" t="s">
        <v>162</v>
      </c>
      <c r="F6" s="36" t="s">
        <v>163</v>
      </c>
      <c r="G6" s="36" t="s">
        <v>164</v>
      </c>
      <c r="H6" s="36" t="s">
        <v>165</v>
      </c>
      <c r="I6" s="36" t="s">
        <v>166</v>
      </c>
      <c r="J6" s="36" t="s">
        <v>160</v>
      </c>
      <c r="K6" s="36" t="s">
        <v>161</v>
      </c>
      <c r="L6" s="36" t="s">
        <v>162</v>
      </c>
      <c r="M6" s="36" t="s">
        <v>163</v>
      </c>
      <c r="N6" s="36" t="s">
        <v>164</v>
      </c>
      <c r="O6" s="36" t="s">
        <v>165</v>
      </c>
      <c r="P6" s="36" t="s">
        <v>166</v>
      </c>
      <c r="Q6" s="36" t="s">
        <v>160</v>
      </c>
      <c r="R6" s="36" t="s">
        <v>161</v>
      </c>
      <c r="S6" s="36" t="s">
        <v>162</v>
      </c>
      <c r="T6" s="36" t="s">
        <v>163</v>
      </c>
      <c r="U6" s="36" t="s">
        <v>164</v>
      </c>
      <c r="V6" s="36" t="s">
        <v>165</v>
      </c>
      <c r="W6" s="36" t="s">
        <v>166</v>
      </c>
      <c r="X6" s="36" t="s">
        <v>160</v>
      </c>
      <c r="Y6" s="36" t="s">
        <v>161</v>
      </c>
      <c r="Z6" s="36" t="s">
        <v>162</v>
      </c>
      <c r="AA6" s="36" t="s">
        <v>163</v>
      </c>
      <c r="AB6" s="36" t="s">
        <v>164</v>
      </c>
      <c r="AC6" s="36" t="s">
        <v>165</v>
      </c>
      <c r="AD6" s="36" t="s">
        <v>166</v>
      </c>
      <c r="AE6" s="36" t="s">
        <v>160</v>
      </c>
      <c r="AF6" s="36" t="s">
        <v>161</v>
      </c>
      <c r="AG6" s="36" t="s">
        <v>162</v>
      </c>
      <c r="AH6" s="91"/>
      <c r="AI6" s="91"/>
      <c r="AJ6" s="91"/>
    </row>
    <row r="7" spans="2:36" x14ac:dyDescent="0.3">
      <c r="B7" s="36" t="s">
        <v>155</v>
      </c>
      <c r="C7" s="36" t="s">
        <v>170</v>
      </c>
      <c r="D7" s="36" t="s">
        <v>167</v>
      </c>
      <c r="E7" s="36" t="s">
        <v>167</v>
      </c>
      <c r="F7" s="36" t="s">
        <v>169</v>
      </c>
      <c r="G7" s="36" t="s">
        <v>167</v>
      </c>
      <c r="H7" s="36" t="s">
        <v>167</v>
      </c>
      <c r="I7" s="36" t="s">
        <v>168</v>
      </c>
      <c r="J7" s="36" t="s">
        <v>169</v>
      </c>
      <c r="K7" s="36" t="s">
        <v>170</v>
      </c>
      <c r="L7" s="36" t="s">
        <v>169</v>
      </c>
      <c r="M7" s="36" t="s">
        <v>167</v>
      </c>
      <c r="N7" s="36" t="s">
        <v>167</v>
      </c>
      <c r="O7" s="36" t="s">
        <v>169</v>
      </c>
      <c r="P7" s="36" t="s">
        <v>168</v>
      </c>
      <c r="Q7" s="36" t="s">
        <v>170</v>
      </c>
      <c r="R7" s="36" t="s">
        <v>169</v>
      </c>
      <c r="S7" s="36" t="s">
        <v>167</v>
      </c>
      <c r="T7" s="36" t="s">
        <v>169</v>
      </c>
      <c r="U7" s="36" t="s">
        <v>167</v>
      </c>
      <c r="V7" s="36" t="s">
        <v>170</v>
      </c>
      <c r="W7" s="36" t="s">
        <v>168</v>
      </c>
      <c r="X7" s="36" t="s">
        <v>169</v>
      </c>
      <c r="Y7" s="36" t="s">
        <v>170</v>
      </c>
      <c r="Z7" s="36" t="s">
        <v>167</v>
      </c>
      <c r="AA7" s="36" t="s">
        <v>169</v>
      </c>
      <c r="AB7" s="36" t="s">
        <v>167</v>
      </c>
      <c r="AC7" s="36" t="s">
        <v>169</v>
      </c>
      <c r="AD7" s="36" t="s">
        <v>168</v>
      </c>
      <c r="AE7" s="36" t="s">
        <v>169</v>
      </c>
      <c r="AF7" s="36" t="s">
        <v>170</v>
      </c>
      <c r="AG7" s="36" t="s">
        <v>169</v>
      </c>
      <c r="AH7" s="28">
        <f>COUNTIF(C7:AG7,"P")</f>
        <v>10</v>
      </c>
      <c r="AI7" s="28">
        <f>COUNTIF(C7:AG7,"A")</f>
        <v>11</v>
      </c>
      <c r="AJ7" s="28">
        <f>COUNTIF(C7:AG7,"L")</f>
        <v>6</v>
      </c>
    </row>
    <row r="8" spans="2:36" x14ac:dyDescent="0.3">
      <c r="B8" s="36" t="s">
        <v>156</v>
      </c>
      <c r="C8" s="36" t="s">
        <v>169</v>
      </c>
      <c r="D8" s="36" t="s">
        <v>170</v>
      </c>
      <c r="E8" s="36" t="s">
        <v>169</v>
      </c>
      <c r="F8" s="36" t="s">
        <v>167</v>
      </c>
      <c r="G8" s="36" t="s">
        <v>169</v>
      </c>
      <c r="H8" s="36" t="s">
        <v>167</v>
      </c>
      <c r="I8" s="36" t="s">
        <v>168</v>
      </c>
      <c r="J8" s="36" t="s">
        <v>167</v>
      </c>
      <c r="K8" s="36" t="s">
        <v>169</v>
      </c>
      <c r="L8" s="36" t="s">
        <v>167</v>
      </c>
      <c r="M8" s="36" t="s">
        <v>169</v>
      </c>
      <c r="N8" s="36" t="s">
        <v>167</v>
      </c>
      <c r="O8" s="36" t="s">
        <v>170</v>
      </c>
      <c r="P8" s="36" t="s">
        <v>168</v>
      </c>
      <c r="Q8" s="36" t="s">
        <v>169</v>
      </c>
      <c r="R8" s="36" t="s">
        <v>167</v>
      </c>
      <c r="S8" s="36" t="s">
        <v>169</v>
      </c>
      <c r="T8" s="36" t="s">
        <v>167</v>
      </c>
      <c r="U8" s="36" t="s">
        <v>170</v>
      </c>
      <c r="V8" s="36" t="s">
        <v>167</v>
      </c>
      <c r="W8" s="36" t="s">
        <v>168</v>
      </c>
      <c r="X8" s="36" t="s">
        <v>167</v>
      </c>
      <c r="Y8" s="36" t="s">
        <v>169</v>
      </c>
      <c r="Z8" s="36" t="s">
        <v>167</v>
      </c>
      <c r="AA8" s="36" t="s">
        <v>170</v>
      </c>
      <c r="AB8" s="36" t="s">
        <v>169</v>
      </c>
      <c r="AC8" s="36" t="s">
        <v>167</v>
      </c>
      <c r="AD8" s="36" t="s">
        <v>168</v>
      </c>
      <c r="AE8" s="36" t="s">
        <v>167</v>
      </c>
      <c r="AF8" s="36" t="s">
        <v>169</v>
      </c>
      <c r="AG8" s="36" t="s">
        <v>167</v>
      </c>
      <c r="AH8" s="28">
        <f t="shared" ref="AH8:AH10" si="0">COUNTIF(C8:AG8,"P")</f>
        <v>13</v>
      </c>
      <c r="AI8" s="28">
        <f t="shared" ref="AI8:AI10" si="1">COUNTIF(C8:AG8,"A")</f>
        <v>10</v>
      </c>
      <c r="AJ8" s="28">
        <f t="shared" ref="AJ8:AJ10" si="2">COUNTIF(C8:AG8,"L")</f>
        <v>4</v>
      </c>
    </row>
    <row r="9" spans="2:36" x14ac:dyDescent="0.3">
      <c r="B9" s="36" t="s">
        <v>157</v>
      </c>
      <c r="C9" s="36" t="s">
        <v>167</v>
      </c>
      <c r="D9" s="36" t="s">
        <v>169</v>
      </c>
      <c r="E9" s="36" t="s">
        <v>170</v>
      </c>
      <c r="F9" s="36" t="s">
        <v>167</v>
      </c>
      <c r="G9" s="36" t="s">
        <v>167</v>
      </c>
      <c r="H9" s="36" t="s">
        <v>169</v>
      </c>
      <c r="I9" s="36" t="s">
        <v>168</v>
      </c>
      <c r="J9" s="36" t="s">
        <v>169</v>
      </c>
      <c r="K9" s="36" t="s">
        <v>167</v>
      </c>
      <c r="L9" s="36" t="s">
        <v>169</v>
      </c>
      <c r="M9" s="36" t="s">
        <v>170</v>
      </c>
      <c r="N9" s="36" t="s">
        <v>169</v>
      </c>
      <c r="O9" s="36" t="s">
        <v>167</v>
      </c>
      <c r="P9" s="36" t="s">
        <v>168</v>
      </c>
      <c r="Q9" s="36" t="s">
        <v>167</v>
      </c>
      <c r="R9" s="36" t="s">
        <v>170</v>
      </c>
      <c r="S9" s="36" t="s">
        <v>167</v>
      </c>
      <c r="T9" s="36" t="s">
        <v>169</v>
      </c>
      <c r="U9" s="36" t="s">
        <v>167</v>
      </c>
      <c r="V9" s="36" t="s">
        <v>169</v>
      </c>
      <c r="W9" s="36" t="s">
        <v>168</v>
      </c>
      <c r="X9" s="36" t="s">
        <v>167</v>
      </c>
      <c r="Y9" s="36" t="s">
        <v>167</v>
      </c>
      <c r="Z9" s="36" t="s">
        <v>169</v>
      </c>
      <c r="AA9" s="36" t="s">
        <v>167</v>
      </c>
      <c r="AB9" s="36" t="s">
        <v>169</v>
      </c>
      <c r="AC9" s="36" t="s">
        <v>167</v>
      </c>
      <c r="AD9" s="36" t="s">
        <v>168</v>
      </c>
      <c r="AE9" s="36" t="s">
        <v>169</v>
      </c>
      <c r="AF9" s="36" t="s">
        <v>167</v>
      </c>
      <c r="AG9" s="36" t="s">
        <v>169</v>
      </c>
      <c r="AH9" s="28">
        <f t="shared" si="0"/>
        <v>13</v>
      </c>
      <c r="AI9" s="28">
        <f t="shared" si="1"/>
        <v>11</v>
      </c>
      <c r="AJ9" s="28">
        <f t="shared" si="2"/>
        <v>3</v>
      </c>
    </row>
    <row r="10" spans="2:36" x14ac:dyDescent="0.3">
      <c r="B10" s="36" t="s">
        <v>159</v>
      </c>
      <c r="C10" s="36" t="s">
        <v>169</v>
      </c>
      <c r="D10" s="36" t="s">
        <v>167</v>
      </c>
      <c r="E10" s="36" t="s">
        <v>167</v>
      </c>
      <c r="F10" s="36" t="s">
        <v>169</v>
      </c>
      <c r="G10" s="36" t="s">
        <v>170</v>
      </c>
      <c r="H10" s="36" t="s">
        <v>167</v>
      </c>
      <c r="I10" s="36" t="s">
        <v>168</v>
      </c>
      <c r="J10" s="36" t="s">
        <v>170</v>
      </c>
      <c r="K10" s="36" t="s">
        <v>169</v>
      </c>
      <c r="L10" s="36" t="s">
        <v>167</v>
      </c>
      <c r="M10" s="36" t="s">
        <v>167</v>
      </c>
      <c r="N10" s="36" t="s">
        <v>167</v>
      </c>
      <c r="O10" s="36" t="s">
        <v>169</v>
      </c>
      <c r="P10" s="36" t="s">
        <v>168</v>
      </c>
      <c r="Q10" s="36" t="s">
        <v>169</v>
      </c>
      <c r="R10" s="36" t="s">
        <v>167</v>
      </c>
      <c r="S10" s="36" t="s">
        <v>170</v>
      </c>
      <c r="T10" s="36" t="s">
        <v>167</v>
      </c>
      <c r="U10" s="36" t="s">
        <v>169</v>
      </c>
      <c r="V10" s="36" t="s">
        <v>167</v>
      </c>
      <c r="W10" s="36" t="s">
        <v>168</v>
      </c>
      <c r="X10" s="36" t="s">
        <v>169</v>
      </c>
      <c r="Y10" s="36" t="s">
        <v>170</v>
      </c>
      <c r="Z10" s="36" t="s">
        <v>167</v>
      </c>
      <c r="AA10" s="36" t="s">
        <v>169</v>
      </c>
      <c r="AB10" s="36" t="s">
        <v>170</v>
      </c>
      <c r="AC10" s="36" t="s">
        <v>169</v>
      </c>
      <c r="AD10" s="36" t="s">
        <v>168</v>
      </c>
      <c r="AE10" s="36" t="s">
        <v>169</v>
      </c>
      <c r="AF10" s="36" t="s">
        <v>170</v>
      </c>
      <c r="AG10" s="36" t="s">
        <v>169</v>
      </c>
      <c r="AH10" s="28">
        <f t="shared" si="0"/>
        <v>10</v>
      </c>
      <c r="AI10" s="28">
        <f t="shared" si="1"/>
        <v>11</v>
      </c>
      <c r="AJ10" s="28">
        <f t="shared" si="2"/>
        <v>6</v>
      </c>
    </row>
  </sheetData>
  <mergeCells count="4">
    <mergeCell ref="J1:V3"/>
    <mergeCell ref="AH5:AH6"/>
    <mergeCell ref="AI5:AI6"/>
    <mergeCell ref="AJ5:AJ6"/>
  </mergeCells>
  <conditionalFormatting sqref="C7:AG10">
    <cfRule type="containsText" dxfId="11" priority="11" operator="containsText" text="L">
      <formula>NOT(ISERROR(SEARCH("L",C7)))</formula>
    </cfRule>
    <cfRule type="containsText" dxfId="10" priority="12" operator="containsText" text="A">
      <formula>NOT(ISERROR(SEARCH("A",C7)))</formula>
    </cfRule>
    <cfRule type="containsText" dxfId="9" priority="13" operator="containsText" text="P">
      <formula>NOT(ISERROR(SEARCH("P",C7)))</formula>
    </cfRule>
  </conditionalFormatting>
  <conditionalFormatting sqref="AD18">
    <cfRule type="containsText" dxfId="8" priority="2" operator="containsText" text="L">
      <formula>NOT(ISERROR(SEARCH("L",AD18)))</formula>
    </cfRule>
    <cfRule type="containsText" dxfId="7" priority="3" operator="containsText" text="A">
      <formula>NOT(ISERROR(SEARCH("A",AD18)))</formula>
    </cfRule>
    <cfRule type="containsText" dxfId="6" priority="4" operator="containsText" text="P">
      <formula>NOT(ISERROR(SEARCH("P",AD18)))</formula>
    </cfRule>
  </conditionalFormatting>
  <conditionalFormatting sqref="AH7:AH1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{AA37BE7E-1476-4E84-8506-DA69871A6B40}</x14:id>
        </ext>
      </extLst>
    </cfRule>
  </conditionalFormatting>
  <dataValidations count="1">
    <dataValidation type="list" allowBlank="1" showInputMessage="1" showErrorMessage="1" sqref="AD18 C7:AG10" xr:uid="{00000000-0002-0000-0900-000000000000}">
      <formula1>"A,P,L,H"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37BE7E-1476-4E84-8506-DA69871A6B4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AH7:AH10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K4"/>
  <sheetViews>
    <sheetView showGridLines="0" workbookViewId="0">
      <selection activeCell="J33" sqref="J33"/>
    </sheetView>
  </sheetViews>
  <sheetFormatPr defaultRowHeight="14.4" x14ac:dyDescent="0.3"/>
  <sheetData>
    <row r="1" spans="1:11" x14ac:dyDescent="0.3">
      <c r="A1" s="1" t="s">
        <v>150</v>
      </c>
      <c r="B1" s="30">
        <v>6</v>
      </c>
      <c r="F1" s="90" t="s">
        <v>153</v>
      </c>
      <c r="G1" s="90"/>
      <c r="H1" s="90"/>
      <c r="I1" s="90"/>
      <c r="J1" s="90"/>
      <c r="K1" s="90"/>
    </row>
    <row r="2" spans="1:11" x14ac:dyDescent="0.3">
      <c r="A2" s="1" t="s">
        <v>151</v>
      </c>
      <c r="B2" s="1">
        <v>48</v>
      </c>
      <c r="F2" s="90"/>
      <c r="G2" s="90"/>
      <c r="H2" s="90"/>
      <c r="I2" s="90"/>
      <c r="J2" s="90"/>
      <c r="K2" s="90"/>
    </row>
    <row r="3" spans="1:11" x14ac:dyDescent="0.3">
      <c r="A3" s="1" t="s">
        <v>152</v>
      </c>
      <c r="B3" s="30">
        <f>100-B2</f>
        <v>52</v>
      </c>
      <c r="F3" s="90"/>
      <c r="G3" s="90"/>
      <c r="H3" s="90"/>
      <c r="I3" s="90"/>
      <c r="J3" s="90"/>
      <c r="K3" s="90"/>
    </row>
    <row r="4" spans="1:11" x14ac:dyDescent="0.3">
      <c r="A4" s="1" t="s">
        <v>150</v>
      </c>
      <c r="B4" s="30">
        <v>6</v>
      </c>
      <c r="F4" s="90"/>
      <c r="G4" s="90"/>
      <c r="H4" s="90"/>
      <c r="I4" s="90"/>
      <c r="J4" s="90"/>
      <c r="K4" s="90"/>
    </row>
  </sheetData>
  <mergeCells count="1">
    <mergeCell ref="F1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Spinner 1">
              <controlPr defaultSize="0" autoPict="0">
                <anchor moveWithCells="1" sizeWithCells="1">
                  <from>
                    <xdr:col>14</xdr:col>
                    <xdr:colOff>228600</xdr:colOff>
                    <xdr:row>7</xdr:row>
                    <xdr:rowOff>68580</xdr:rowOff>
                  </from>
                  <to>
                    <xdr:col>16</xdr:col>
                    <xdr:colOff>60960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4:G21"/>
  <sheetViews>
    <sheetView showGridLines="0" topLeftCell="A4" zoomScale="80" zoomScaleNormal="80" workbookViewId="0">
      <selection activeCell="H16" sqref="H16"/>
    </sheetView>
  </sheetViews>
  <sheetFormatPr defaultRowHeight="14.4" x14ac:dyDescent="0.3"/>
  <cols>
    <col min="1" max="1" width="21" customWidth="1"/>
    <col min="2" max="2" width="14.6640625" customWidth="1"/>
    <col min="3" max="3" width="21.109375" customWidth="1"/>
    <col min="4" max="4" width="35.109375" bestFit="1" customWidth="1"/>
    <col min="5" max="5" width="15.88671875" customWidth="1"/>
    <col min="6" max="6" width="16" customWidth="1"/>
    <col min="7" max="7" width="30.5546875" customWidth="1"/>
  </cols>
  <sheetData>
    <row r="4" spans="1:7" x14ac:dyDescent="0.3">
      <c r="A4" s="36" t="s">
        <v>177</v>
      </c>
      <c r="B4" s="36" t="s">
        <v>178</v>
      </c>
      <c r="C4" s="36" t="s">
        <v>179</v>
      </c>
      <c r="D4" s="36" t="s">
        <v>180</v>
      </c>
      <c r="E4" s="36" t="s">
        <v>181</v>
      </c>
      <c r="F4" s="36" t="s">
        <v>182</v>
      </c>
      <c r="G4" s="36" t="s">
        <v>183</v>
      </c>
    </row>
    <row r="5" spans="1:7" ht="90.75" customHeight="1" x14ac:dyDescent="0.3">
      <c r="A5" s="37">
        <v>44956</v>
      </c>
      <c r="B5" s="36">
        <v>16992</v>
      </c>
      <c r="C5" s="38" t="s">
        <v>6</v>
      </c>
      <c r="D5" s="36" t="s">
        <v>195</v>
      </c>
      <c r="E5" s="36" t="s">
        <v>196</v>
      </c>
      <c r="F5" s="36">
        <v>8544795228</v>
      </c>
      <c r="G5" s="36"/>
    </row>
    <row r="6" spans="1:7" ht="90" customHeight="1" x14ac:dyDescent="0.3">
      <c r="A6" s="37">
        <v>44977</v>
      </c>
      <c r="B6" s="36">
        <v>19684</v>
      </c>
      <c r="C6" s="38" t="s">
        <v>184</v>
      </c>
      <c r="D6" s="36" t="s">
        <v>195</v>
      </c>
      <c r="E6" s="36" t="s">
        <v>196</v>
      </c>
      <c r="F6" s="36">
        <v>8544795222</v>
      </c>
      <c r="G6" s="36"/>
    </row>
    <row r="7" spans="1:7" ht="90" customHeight="1" x14ac:dyDescent="0.3">
      <c r="A7" s="37">
        <v>45289</v>
      </c>
      <c r="B7" s="36">
        <v>12095</v>
      </c>
      <c r="C7" s="38" t="s">
        <v>24</v>
      </c>
      <c r="D7" s="36" t="s">
        <v>195</v>
      </c>
      <c r="E7" s="36" t="s">
        <v>196</v>
      </c>
      <c r="F7" s="36">
        <v>8544795224</v>
      </c>
      <c r="G7" s="36"/>
    </row>
    <row r="8" spans="1:7" ht="90" customHeight="1" x14ac:dyDescent="0.3">
      <c r="A8" s="37">
        <v>45249</v>
      </c>
      <c r="B8" s="36">
        <v>11219</v>
      </c>
      <c r="C8" s="38" t="s">
        <v>185</v>
      </c>
      <c r="D8" s="36" t="s">
        <v>195</v>
      </c>
      <c r="E8" s="36" t="s">
        <v>196</v>
      </c>
      <c r="F8" s="36">
        <v>8544795231</v>
      </c>
      <c r="G8" s="36"/>
    </row>
    <row r="9" spans="1:7" ht="90" customHeight="1" x14ac:dyDescent="0.3">
      <c r="A9" s="37">
        <v>45216</v>
      </c>
      <c r="B9" s="36">
        <v>14287</v>
      </c>
      <c r="C9" s="38" t="s">
        <v>66</v>
      </c>
      <c r="D9" s="36" t="s">
        <v>195</v>
      </c>
      <c r="E9" s="36" t="s">
        <v>196</v>
      </c>
      <c r="F9" s="36">
        <v>8544795231</v>
      </c>
      <c r="G9" s="36"/>
    </row>
    <row r="10" spans="1:7" ht="90" customHeight="1" x14ac:dyDescent="0.3">
      <c r="A10" s="37">
        <v>45069</v>
      </c>
      <c r="B10" s="36">
        <v>12385</v>
      </c>
      <c r="C10" s="38" t="s">
        <v>186</v>
      </c>
      <c r="D10" s="36" t="s">
        <v>195</v>
      </c>
      <c r="E10" s="36" t="s">
        <v>196</v>
      </c>
      <c r="F10" s="36">
        <v>8544795224</v>
      </c>
      <c r="G10" s="36"/>
    </row>
    <row r="11" spans="1:7" ht="90" customHeight="1" x14ac:dyDescent="0.3">
      <c r="A11" s="37">
        <v>45026</v>
      </c>
      <c r="B11" s="36">
        <v>10803</v>
      </c>
      <c r="C11" s="38" t="s">
        <v>187</v>
      </c>
      <c r="D11" s="36" t="s">
        <v>195</v>
      </c>
      <c r="E11" s="36" t="s">
        <v>196</v>
      </c>
      <c r="F11" s="36">
        <v>8544795233</v>
      </c>
      <c r="G11" s="36"/>
    </row>
    <row r="12" spans="1:7" ht="90" customHeight="1" x14ac:dyDescent="0.3">
      <c r="A12" s="37">
        <v>45093</v>
      </c>
      <c r="B12" s="36">
        <v>14143</v>
      </c>
      <c r="C12" s="38" t="s">
        <v>69</v>
      </c>
      <c r="D12" s="36" t="s">
        <v>195</v>
      </c>
      <c r="E12" s="36" t="s">
        <v>196</v>
      </c>
      <c r="F12" s="36">
        <v>8544795226</v>
      </c>
      <c r="G12" s="36"/>
    </row>
    <row r="13" spans="1:7" ht="90" customHeight="1" x14ac:dyDescent="0.3">
      <c r="A13" s="37">
        <v>44973</v>
      </c>
      <c r="B13" s="36">
        <v>10684</v>
      </c>
      <c r="C13" s="38" t="s">
        <v>188</v>
      </c>
      <c r="D13" s="36" t="s">
        <v>195</v>
      </c>
      <c r="E13" s="36" t="s">
        <v>196</v>
      </c>
      <c r="F13" s="36">
        <v>8544795227</v>
      </c>
      <c r="G13" s="36"/>
    </row>
    <row r="14" spans="1:7" ht="90" customHeight="1" x14ac:dyDescent="0.3">
      <c r="A14" s="37">
        <v>45164</v>
      </c>
      <c r="B14" s="36">
        <v>18311</v>
      </c>
      <c r="C14" s="38" t="s">
        <v>189</v>
      </c>
      <c r="D14" s="36" t="s">
        <v>195</v>
      </c>
      <c r="E14" s="36" t="s">
        <v>196</v>
      </c>
      <c r="F14" s="36">
        <v>8544795227</v>
      </c>
      <c r="G14" s="36"/>
    </row>
    <row r="15" spans="1:7" ht="90" customHeight="1" x14ac:dyDescent="0.3">
      <c r="A15" s="37">
        <v>45040</v>
      </c>
      <c r="B15" s="36">
        <v>10819</v>
      </c>
      <c r="C15" s="38" t="s">
        <v>190</v>
      </c>
      <c r="D15" s="36" t="s">
        <v>195</v>
      </c>
      <c r="E15" s="36" t="s">
        <v>196</v>
      </c>
      <c r="F15" s="36">
        <v>8544795229</v>
      </c>
      <c r="G15" s="36"/>
    </row>
    <row r="16" spans="1:7" ht="90" customHeight="1" x14ac:dyDescent="0.3">
      <c r="A16" s="37">
        <v>45226</v>
      </c>
      <c r="B16" s="36">
        <v>14447</v>
      </c>
      <c r="C16" s="38" t="s">
        <v>56</v>
      </c>
      <c r="D16" s="36" t="s">
        <v>195</v>
      </c>
      <c r="E16" s="36" t="s">
        <v>196</v>
      </c>
      <c r="F16" s="36">
        <v>8544795223</v>
      </c>
      <c r="G16" s="36"/>
    </row>
    <row r="17" spans="1:7" ht="90" customHeight="1" x14ac:dyDescent="0.3">
      <c r="A17" s="37">
        <v>45087</v>
      </c>
      <c r="B17" s="36">
        <v>17415</v>
      </c>
      <c r="C17" s="38" t="s">
        <v>191</v>
      </c>
      <c r="D17" s="36" t="s">
        <v>195</v>
      </c>
      <c r="E17" s="36" t="s">
        <v>196</v>
      </c>
      <c r="F17" s="36">
        <v>8544795232</v>
      </c>
      <c r="G17" s="36"/>
    </row>
    <row r="18" spans="1:7" ht="90" customHeight="1" x14ac:dyDescent="0.3">
      <c r="A18" s="37">
        <v>44942</v>
      </c>
      <c r="B18" s="36">
        <v>14768</v>
      </c>
      <c r="C18" s="38" t="s">
        <v>192</v>
      </c>
      <c r="D18" s="36" t="s">
        <v>195</v>
      </c>
      <c r="E18" s="36" t="s">
        <v>196</v>
      </c>
      <c r="F18" s="36">
        <v>8544795228</v>
      </c>
      <c r="G18" s="36"/>
    </row>
    <row r="19" spans="1:7" ht="90" customHeight="1" x14ac:dyDescent="0.3">
      <c r="A19" s="37">
        <v>45216</v>
      </c>
      <c r="B19" s="36">
        <v>10924</v>
      </c>
      <c r="C19" s="38" t="s">
        <v>11</v>
      </c>
      <c r="D19" s="36" t="s">
        <v>195</v>
      </c>
      <c r="E19" s="36" t="s">
        <v>196</v>
      </c>
      <c r="F19" s="36">
        <v>8544795226</v>
      </c>
      <c r="G19" s="36"/>
    </row>
    <row r="20" spans="1:7" ht="90" customHeight="1" x14ac:dyDescent="0.3">
      <c r="A20" s="37">
        <v>45002</v>
      </c>
      <c r="B20" s="36">
        <v>19900</v>
      </c>
      <c r="C20" s="38" t="s">
        <v>193</v>
      </c>
      <c r="D20" s="36" t="s">
        <v>195</v>
      </c>
      <c r="E20" s="36" t="s">
        <v>196</v>
      </c>
      <c r="F20" s="36">
        <v>8544795233</v>
      </c>
      <c r="G20" s="36"/>
    </row>
    <row r="21" spans="1:7" ht="90" customHeight="1" x14ac:dyDescent="0.3">
      <c r="A21" s="37">
        <v>45124</v>
      </c>
      <c r="B21" s="36">
        <v>15743</v>
      </c>
      <c r="C21" s="38" t="s">
        <v>194</v>
      </c>
      <c r="D21" s="36" t="s">
        <v>195</v>
      </c>
      <c r="E21" s="36" t="s">
        <v>196</v>
      </c>
      <c r="F21" s="36">
        <v>8544795227</v>
      </c>
      <c r="G21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E4:F7"/>
  <sheetViews>
    <sheetView showGridLines="0" workbookViewId="0">
      <selection activeCell="E6" sqref="E6"/>
    </sheetView>
  </sheetViews>
  <sheetFormatPr defaultRowHeight="14.4" x14ac:dyDescent="0.3"/>
  <cols>
    <col min="5" max="5" width="22" customWidth="1"/>
    <col min="6" max="6" width="40.6640625" customWidth="1"/>
  </cols>
  <sheetData>
    <row r="4" spans="5:6" ht="15" thickBot="1" x14ac:dyDescent="0.35"/>
    <row r="5" spans="5:6" ht="37.5" customHeight="1" thickBot="1" x14ac:dyDescent="0.35">
      <c r="E5" s="43" t="s">
        <v>178</v>
      </c>
      <c r="F5" s="44" t="s">
        <v>183</v>
      </c>
    </row>
    <row r="6" spans="5:6" ht="127.5" customHeight="1" thickBot="1" x14ac:dyDescent="0.35">
      <c r="E6" s="45">
        <v>15743</v>
      </c>
      <c r="F6" s="39"/>
    </row>
    <row r="7" spans="5:6" ht="28.5" customHeight="1" thickBot="1" x14ac:dyDescent="0.35">
      <c r="E7" s="92" t="str">
        <f>DGET('PICTURE LOOKUP'!A4:G21,'PICTURE LOOKUP'!C4,'PICTURE LOOK'!E5:E6)</f>
        <v>YOR</v>
      </c>
      <c r="F7" s="93"/>
    </row>
  </sheetData>
  <mergeCells count="1">
    <mergeCell ref="E7:F7"/>
  </mergeCells>
  <conditionalFormatting sqref="E7:F7">
    <cfRule type="containsText" dxfId="5" priority="4" operator="containsText" text="HINATA">
      <formula>NOT(ISERROR(SEARCH("HINATA",E7)))</formula>
    </cfRule>
    <cfRule type="containsText" dxfId="4" priority="2" operator="containsText" text="ROBIN, SHINOBU, KONAN">
      <formula>NOT(ISERROR(SEARCH("ROBIN, SHINOBU, KONAN",E7)))</formula>
    </cfRule>
    <cfRule type="containsText" dxfId="3" priority="1" operator="containsText" text="NEZUKO">
      <formula>NOT(ISERROR(SEARCH("NEZUKO",E7)))</formula>
    </cfRule>
  </conditionalFormatting>
  <conditionalFormatting sqref="E5:F7">
    <cfRule type="expression" dxfId="2" priority="3">
      <formula>"HINATA"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0000000}">
          <x14:formula1>
            <xm:f>'PICTURE LOOKUP'!$B$5:$B$21</xm:f>
          </x14:formula1>
          <xm:sqref>E6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E2:J20"/>
  <sheetViews>
    <sheetView showGridLines="0" tabSelected="1" workbookViewId="0">
      <selection activeCell="F4" sqref="F4"/>
    </sheetView>
  </sheetViews>
  <sheetFormatPr defaultRowHeight="14.4" x14ac:dyDescent="0.3"/>
  <cols>
    <col min="5" max="5" width="11.33203125" customWidth="1"/>
    <col min="6" max="6" width="26.44140625" customWidth="1"/>
    <col min="7" max="7" width="24.109375" customWidth="1"/>
  </cols>
  <sheetData>
    <row r="2" spans="5:10" x14ac:dyDescent="0.3">
      <c r="E2" s="94" t="s">
        <v>197</v>
      </c>
      <c r="F2" s="95" t="s">
        <v>199</v>
      </c>
      <c r="G2" s="95"/>
    </row>
    <row r="3" spans="5:10" ht="15.75" customHeight="1" x14ac:dyDescent="0.3">
      <c r="E3" s="94"/>
      <c r="F3" s="95"/>
      <c r="G3" s="95"/>
    </row>
    <row r="4" spans="5:10" ht="24" customHeight="1" x14ac:dyDescent="0.3">
      <c r="E4" s="41" t="s">
        <v>5</v>
      </c>
      <c r="F4" s="41" t="s">
        <v>58</v>
      </c>
      <c r="G4" s="41" t="s">
        <v>198</v>
      </c>
    </row>
    <row r="5" spans="5:10" ht="18" x14ac:dyDescent="0.3">
      <c r="E5" s="40" t="s">
        <v>22</v>
      </c>
      <c r="F5" s="40" t="s">
        <v>60</v>
      </c>
      <c r="G5" s="40" t="s">
        <v>77</v>
      </c>
    </row>
    <row r="6" spans="5:10" ht="18" x14ac:dyDescent="0.3">
      <c r="E6" s="40" t="s">
        <v>23</v>
      </c>
      <c r="F6" s="40" t="s">
        <v>199</v>
      </c>
      <c r="G6" s="40" t="s">
        <v>201</v>
      </c>
      <c r="I6" t="b">
        <f>AND($F$2&lt;&gt;"",ISNUMBER(SEARCH($F$2,E5)))</f>
        <v>0</v>
      </c>
    </row>
    <row r="7" spans="5:10" ht="18" x14ac:dyDescent="0.3">
      <c r="E7" s="40" t="s">
        <v>24</v>
      </c>
      <c r="F7" s="40" t="s">
        <v>62</v>
      </c>
      <c r="G7" s="40" t="s">
        <v>201</v>
      </c>
    </row>
    <row r="8" spans="5:10" ht="18" x14ac:dyDescent="0.3">
      <c r="E8" s="40" t="s">
        <v>25</v>
      </c>
      <c r="F8" s="40" t="s">
        <v>199</v>
      </c>
      <c r="G8" s="40" t="s">
        <v>78</v>
      </c>
      <c r="J8" s="42" t="s">
        <v>148</v>
      </c>
    </row>
    <row r="9" spans="5:10" ht="18" x14ac:dyDescent="0.3">
      <c r="E9" s="40" t="s">
        <v>26</v>
      </c>
      <c r="F9" s="40" t="s">
        <v>62</v>
      </c>
      <c r="G9" s="40" t="s">
        <v>78</v>
      </c>
    </row>
    <row r="10" spans="5:10" ht="18" x14ac:dyDescent="0.3">
      <c r="E10" s="40" t="s">
        <v>6</v>
      </c>
      <c r="F10" s="40" t="s">
        <v>60</v>
      </c>
      <c r="G10" s="40" t="s">
        <v>201</v>
      </c>
    </row>
    <row r="11" spans="5:10" ht="18" x14ac:dyDescent="0.3">
      <c r="E11" s="40" t="s">
        <v>7</v>
      </c>
      <c r="F11" s="40" t="s">
        <v>62</v>
      </c>
      <c r="G11" s="40" t="s">
        <v>78</v>
      </c>
    </row>
    <row r="12" spans="5:10" ht="18" x14ac:dyDescent="0.3">
      <c r="E12" s="40" t="s">
        <v>8</v>
      </c>
      <c r="F12" s="40" t="s">
        <v>199</v>
      </c>
      <c r="G12" s="40" t="s">
        <v>201</v>
      </c>
    </row>
    <row r="13" spans="5:10" ht="18" x14ac:dyDescent="0.3">
      <c r="E13" s="40" t="s">
        <v>9</v>
      </c>
      <c r="F13" s="40" t="s">
        <v>63</v>
      </c>
      <c r="G13" s="40" t="s">
        <v>77</v>
      </c>
    </row>
    <row r="14" spans="5:10" ht="18" x14ac:dyDescent="0.3">
      <c r="E14" s="40" t="s">
        <v>10</v>
      </c>
      <c r="F14" s="40" t="s">
        <v>60</v>
      </c>
      <c r="G14" s="40" t="s">
        <v>201</v>
      </c>
    </row>
    <row r="15" spans="5:10" ht="18" x14ac:dyDescent="0.3">
      <c r="E15" s="40" t="s">
        <v>55</v>
      </c>
      <c r="F15" s="40" t="s">
        <v>62</v>
      </c>
      <c r="G15" s="40" t="s">
        <v>78</v>
      </c>
    </row>
    <row r="16" spans="5:10" ht="18" x14ac:dyDescent="0.3">
      <c r="E16" s="40" t="s">
        <v>56</v>
      </c>
      <c r="F16" s="40" t="s">
        <v>199</v>
      </c>
      <c r="G16" s="40" t="s">
        <v>201</v>
      </c>
    </row>
    <row r="17" spans="5:7" ht="18" x14ac:dyDescent="0.3">
      <c r="E17" s="40" t="s">
        <v>174</v>
      </c>
      <c r="F17" s="40" t="s">
        <v>63</v>
      </c>
      <c r="G17" s="40" t="s">
        <v>78</v>
      </c>
    </row>
    <row r="18" spans="5:7" ht="18" x14ac:dyDescent="0.3">
      <c r="E18" s="40" t="s">
        <v>57</v>
      </c>
      <c r="F18" s="40" t="s">
        <v>60</v>
      </c>
      <c r="G18" s="40" t="s">
        <v>200</v>
      </c>
    </row>
    <row r="19" spans="5:7" ht="18" x14ac:dyDescent="0.3">
      <c r="E19" s="40" t="s">
        <v>175</v>
      </c>
      <c r="F19" s="40" t="s">
        <v>199</v>
      </c>
      <c r="G19" s="40" t="s">
        <v>78</v>
      </c>
    </row>
    <row r="20" spans="5:7" ht="18" x14ac:dyDescent="0.3">
      <c r="E20" s="40" t="s">
        <v>176</v>
      </c>
      <c r="F20" s="40" t="s">
        <v>60</v>
      </c>
      <c r="G20" s="40" t="s">
        <v>77</v>
      </c>
    </row>
  </sheetData>
  <mergeCells count="2">
    <mergeCell ref="E2:E3"/>
    <mergeCell ref="F2:G3"/>
  </mergeCells>
  <conditionalFormatting sqref="E5:G20 J8">
    <cfRule type="expression" dxfId="1" priority="2">
      <formula>AND($F$2&lt;&gt;"",ISNUMBER(SEARCH($F$2,E5)))</formula>
    </cfRule>
  </conditionalFormatting>
  <conditionalFormatting sqref="F2:G3">
    <cfRule type="containsText" dxfId="0" priority="1" operator="containsText" text="SMALL">
      <formula>NOT(ISERROR(SEARCH("SMALL",F2)))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DOUBLE VLOOKUP</vt:lpstr>
      <vt:lpstr>VLOOKUP</vt:lpstr>
      <vt:lpstr>SUMIFS</vt:lpstr>
      <vt:lpstr>FILTER</vt:lpstr>
      <vt:lpstr>ITEMS DETAIL</vt:lpstr>
      <vt:lpstr>AUTOMATIC BILLING</vt:lpstr>
      <vt:lpstr>IF STATEMENT</vt:lpstr>
      <vt:lpstr>INDEX AND MATCH</vt:lpstr>
      <vt:lpstr>EMI CALCULATOR</vt:lpstr>
      <vt:lpstr>CONDITION FORMATING</vt:lpstr>
      <vt:lpstr>BATTERY CHART</vt:lpstr>
      <vt:lpstr>PICTURE LOOKUP</vt:lpstr>
      <vt:lpstr>PICTURE LOOK</vt:lpstr>
      <vt:lpstr>SEARCH BOX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</dc:creator>
  <cp:lastModifiedBy>Vijay Uchiha</cp:lastModifiedBy>
  <cp:lastPrinted>2023-12-25T13:20:15Z</cp:lastPrinted>
  <dcterms:created xsi:type="dcterms:W3CDTF">2023-08-21T02:12:42Z</dcterms:created>
  <dcterms:modified xsi:type="dcterms:W3CDTF">2026-05-05T15:04:38Z</dcterms:modified>
</cp:coreProperties>
</file>