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jayabhaskar V\Personal Projects\Excel\Excel_101\"/>
    </mc:Choice>
  </mc:AlternateContent>
  <xr:revisionPtr revIDLastSave="0" documentId="13_ncr:1_{DDDAED5B-6465-47AF-A450-0622A7B78A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NTHLY BUDGET" sheetId="1" r:id="rId1"/>
    <sheet name="Created Template" sheetId="2" r:id="rId2"/>
    <sheet name="Existing Template" sheetId="3" r:id="rId3"/>
    <sheet name="OverView" sheetId="7" r:id="rId4"/>
  </sheets>
  <definedNames>
    <definedName name="ColumnTitle1">Loan[[#Headers],[Pmt no.]]</definedName>
    <definedName name="EndingBalance">-FV(InterestRate/12,PaymentNumber,-MonthlyPayment,LoanAmount)</definedName>
    <definedName name="HeaderRow">ROW('Existing Template'!$16:$16)</definedName>
    <definedName name="InterestAmt">-IPMT(InterestRate/12,PaymentNumber,NumberOfPayments,LoanAmount)</definedName>
    <definedName name="InterestRate">'Existing Template'!$D$6</definedName>
    <definedName name="LastCol">COUNTA('Existing Template'!$16:$16)</definedName>
    <definedName name="LastRow">MATCH(9.99E+307,'Existing Template'!$B:$B)</definedName>
    <definedName name="LoanAmount">'Existing Template'!$D$5</definedName>
    <definedName name="LoanIsGood">IF(LoanAmount*InterestRate*LoanYears*LoanStartDate&gt;0,1,0)</definedName>
    <definedName name="LoanIsNotPaid">IF(PaymentNumber&lt;=NumberOfPayments,1,0)</definedName>
    <definedName name="LoanStartDate">'Existing Template'!$D$8</definedName>
    <definedName name="LoanValue">-FV(InterestRate/12,PaymentNumber-1,-MonthlyPayment,LoanAmount)</definedName>
    <definedName name="LoanYears">'Existing Template'!$D$7</definedName>
    <definedName name="MonthlyPayment">-PMT(InterestRate/12,NumberOfPayments,LoanAmount)</definedName>
    <definedName name="NumberOfPayments">'Existing Template'!$D$12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2">'Existing Template'!$A:$I</definedName>
    <definedName name="_xlnm.Print_Titles" localSheetId="2">'Existing Template'!$16:$16</definedName>
    <definedName name="PrintArea_SET">OFFSET('Existing Template'!$B$2,,,LastRow,LastCol)</definedName>
    <definedName name="RowTitleRegion1..D6">'Existing Template'!$B$5</definedName>
    <definedName name="RowTitleRegion2..H6">'Existing Template'!$B$11</definedName>
    <definedName name="Total_Interest">'Existing Template'!$D$13</definedName>
    <definedName name="TotalLoanCost">'Existing Template'!$D$14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12" i="3" s="1"/>
  <c r="G42" i="3" s="1"/>
  <c r="F22" i="3" l="1"/>
  <c r="E22" i="3"/>
  <c r="D22" i="3"/>
  <c r="H21" i="3"/>
  <c r="F128" i="3"/>
  <c r="G22" i="3"/>
  <c r="C20" i="3"/>
  <c r="D129" i="3"/>
  <c r="C129" i="3"/>
  <c r="G128" i="3"/>
  <c r="E128" i="3"/>
  <c r="D128" i="3"/>
  <c r="B118" i="3"/>
  <c r="H117" i="3"/>
  <c r="D86" i="3"/>
  <c r="H85" i="3"/>
  <c r="E83" i="3"/>
  <c r="G82" i="3"/>
  <c r="F82" i="3"/>
  <c r="E82" i="3"/>
  <c r="D82" i="3"/>
  <c r="B71" i="3"/>
  <c r="F42" i="3"/>
  <c r="G117" i="3"/>
  <c r="H70" i="3"/>
  <c r="D117" i="3"/>
  <c r="C69" i="3"/>
  <c r="C113" i="3"/>
  <c r="G68" i="3"/>
  <c r="F111" i="3"/>
  <c r="H63" i="3"/>
  <c r="E111" i="3"/>
  <c r="G63" i="3"/>
  <c r="F102" i="3"/>
  <c r="F63" i="3"/>
  <c r="C101" i="3"/>
  <c r="C49" i="3"/>
  <c r="G100" i="3"/>
  <c r="G48" i="3"/>
  <c r="C100" i="3"/>
  <c r="D45" i="3"/>
  <c r="B100" i="3"/>
  <c r="G44" i="3"/>
  <c r="H99" i="3"/>
  <c r="F44" i="3"/>
  <c r="E129" i="3"/>
  <c r="G99" i="3"/>
  <c r="D18" i="3"/>
  <c r="H22" i="3"/>
  <c r="C37" i="3"/>
  <c r="H49" i="3"/>
  <c r="B64" i="3"/>
  <c r="F75" i="3"/>
  <c r="E86" i="3"/>
  <c r="F95" i="3"/>
  <c r="E104" i="3"/>
  <c r="G113" i="3"/>
  <c r="D122" i="3"/>
  <c r="F131" i="3"/>
  <c r="E23" i="3"/>
  <c r="G37" i="3"/>
  <c r="C50" i="3"/>
  <c r="D64" i="3"/>
  <c r="G75" i="3"/>
  <c r="F86" i="3"/>
  <c r="B96" i="3"/>
  <c r="F104" i="3"/>
  <c r="B114" i="3"/>
  <c r="H123" i="3"/>
  <c r="G132" i="3"/>
  <c r="F23" i="3"/>
  <c r="H37" i="3"/>
  <c r="C52" i="3"/>
  <c r="E64" i="3"/>
  <c r="H75" i="3"/>
  <c r="G86" i="3"/>
  <c r="C96" i="3"/>
  <c r="D106" i="3"/>
  <c r="C115" i="3"/>
  <c r="C124" i="3"/>
  <c r="H132" i="3"/>
  <c r="H23" i="3"/>
  <c r="C38" i="3"/>
  <c r="E52" i="3"/>
  <c r="F64" i="3"/>
  <c r="B76" i="3"/>
  <c r="H86" i="3"/>
  <c r="D97" i="3"/>
  <c r="E106" i="3"/>
  <c r="D115" i="3"/>
  <c r="D124" i="3"/>
  <c r="E134" i="3"/>
  <c r="D27" i="3"/>
  <c r="F41" i="3"/>
  <c r="F55" i="3"/>
  <c r="C68" i="3"/>
  <c r="C76" i="3"/>
  <c r="E88" i="3"/>
  <c r="G97" i="3"/>
  <c r="F106" i="3"/>
  <c r="G116" i="3"/>
  <c r="E124" i="3"/>
  <c r="H134" i="3"/>
  <c r="E27" i="3"/>
  <c r="G41" i="3"/>
  <c r="H55" i="3"/>
  <c r="D68" i="3"/>
  <c r="B78" i="3"/>
  <c r="F88" i="3"/>
  <c r="B99" i="3"/>
  <c r="G106" i="3"/>
  <c r="H116" i="3"/>
  <c r="F124" i="3"/>
  <c r="B135" i="3"/>
  <c r="F27" i="3"/>
  <c r="H41" i="3"/>
  <c r="B56" i="3"/>
  <c r="E68" i="3"/>
  <c r="F79" i="3"/>
  <c r="G88" i="3"/>
  <c r="D99" i="3"/>
  <c r="H106" i="3"/>
  <c r="B117" i="3"/>
  <c r="C125" i="3"/>
  <c r="C135" i="3"/>
  <c r="F29" i="3"/>
  <c r="D42" i="3"/>
  <c r="C56" i="3"/>
  <c r="F68" i="3"/>
  <c r="G79" i="3"/>
  <c r="C89" i="3"/>
  <c r="E99" i="3"/>
  <c r="E107" i="3"/>
  <c r="C128" i="3"/>
  <c r="D111" i="3"/>
  <c r="F99" i="3"/>
  <c r="C82" i="3"/>
  <c r="E61" i="3"/>
  <c r="E42" i="3"/>
  <c r="B128" i="3"/>
  <c r="C111" i="3"/>
  <c r="B94" i="3"/>
  <c r="H81" i="3"/>
  <c r="D61" i="3"/>
  <c r="B37" i="3"/>
  <c r="H127" i="3"/>
  <c r="B111" i="3"/>
  <c r="H93" i="3"/>
  <c r="G81" i="3"/>
  <c r="C61" i="3"/>
  <c r="D35" i="3"/>
  <c r="D125" i="3"/>
  <c r="H110" i="3"/>
  <c r="F93" i="3"/>
  <c r="F81" i="3"/>
  <c r="G57" i="3"/>
  <c r="C35" i="3"/>
  <c r="C122" i="3"/>
  <c r="G110" i="3"/>
  <c r="D93" i="3"/>
  <c r="E81" i="3"/>
  <c r="D57" i="3"/>
  <c r="B35" i="3"/>
  <c r="E136" i="3"/>
  <c r="H121" i="3"/>
  <c r="D110" i="3"/>
  <c r="C93" i="3"/>
  <c r="E75" i="3"/>
  <c r="C57" i="3"/>
  <c r="H34" i="3"/>
  <c r="H135" i="3"/>
  <c r="G121" i="3"/>
  <c r="C110" i="3"/>
  <c r="B93" i="3"/>
  <c r="D75" i="3"/>
  <c r="H56" i="3"/>
  <c r="E34" i="3"/>
  <c r="G135" i="3"/>
  <c r="F121" i="3"/>
  <c r="B110" i="3"/>
  <c r="H92" i="3"/>
  <c r="C75" i="3"/>
  <c r="G56" i="3"/>
  <c r="B31" i="3"/>
  <c r="F135" i="3"/>
  <c r="E121" i="3"/>
  <c r="F107" i="3"/>
  <c r="G92" i="3"/>
  <c r="B75" i="3"/>
  <c r="F56" i="3"/>
  <c r="E30" i="3"/>
  <c r="E135" i="3"/>
  <c r="C120" i="3"/>
  <c r="D104" i="3"/>
  <c r="F92" i="3"/>
  <c r="H74" i="3"/>
  <c r="G49" i="3"/>
  <c r="D30" i="3"/>
  <c r="D135" i="3"/>
  <c r="G118" i="3"/>
  <c r="C104" i="3"/>
  <c r="E92" i="3"/>
  <c r="E71" i="3"/>
  <c r="F49" i="3"/>
  <c r="B30" i="3"/>
  <c r="E131" i="3"/>
  <c r="D118" i="3"/>
  <c r="B104" i="3"/>
  <c r="G89" i="3"/>
  <c r="D71" i="3"/>
  <c r="E49" i="3"/>
  <c r="H29" i="3"/>
  <c r="B131" i="3"/>
  <c r="C118" i="3"/>
  <c r="G103" i="3"/>
  <c r="D89" i="3"/>
  <c r="C71" i="3"/>
  <c r="D49" i="3"/>
  <c r="G29" i="3"/>
  <c r="C64" i="3"/>
  <c r="B57" i="3"/>
  <c r="B50" i="3"/>
  <c r="E44" i="3"/>
  <c r="D37" i="3"/>
  <c r="C30" i="3"/>
  <c r="B23" i="3"/>
  <c r="F127" i="3"/>
  <c r="B115" i="3"/>
  <c r="F103" i="3"/>
  <c r="D92" i="3"/>
  <c r="E79" i="3"/>
  <c r="B68" i="3"/>
  <c r="B54" i="3"/>
  <c r="D41" i="3"/>
  <c r="H19" i="3"/>
  <c r="E127" i="3"/>
  <c r="H114" i="3"/>
  <c r="E103" i="3"/>
  <c r="C92" i="3"/>
  <c r="D79" i="3"/>
  <c r="F67" i="3"/>
  <c r="H53" i="3"/>
  <c r="C41" i="3"/>
  <c r="B34" i="3"/>
  <c r="H26" i="3"/>
  <c r="G125" i="3"/>
  <c r="E114" i="3"/>
  <c r="C108" i="3"/>
  <c r="B103" i="3"/>
  <c r="G96" i="3"/>
  <c r="E85" i="3"/>
  <c r="B79" i="3"/>
  <c r="G72" i="3"/>
  <c r="E67" i="3"/>
  <c r="G60" i="3"/>
  <c r="G53" i="3"/>
  <c r="F46" i="3"/>
  <c r="B41" i="3"/>
  <c r="G26" i="3"/>
  <c r="F19" i="3"/>
  <c r="C132" i="3"/>
  <c r="F125" i="3"/>
  <c r="H120" i="3"/>
  <c r="D114" i="3"/>
  <c r="B108" i="3"/>
  <c r="H102" i="3"/>
  <c r="F96" i="3"/>
  <c r="C90" i="3"/>
  <c r="D85" i="3"/>
  <c r="H78" i="3"/>
  <c r="F72" i="3"/>
  <c r="D67" i="3"/>
  <c r="F60" i="3"/>
  <c r="D53" i="3"/>
  <c r="E46" i="3"/>
  <c r="H40" i="3"/>
  <c r="G33" i="3"/>
  <c r="F26" i="3"/>
  <c r="E19" i="3"/>
  <c r="F132" i="3"/>
  <c r="D121" i="3"/>
  <c r="H109" i="3"/>
  <c r="C97" i="3"/>
  <c r="G85" i="3"/>
  <c r="E74" i="3"/>
  <c r="B61" i="3"/>
  <c r="E48" i="3"/>
  <c r="C34" i="3"/>
  <c r="B27" i="3"/>
  <c r="E132" i="3"/>
  <c r="C121" i="3"/>
  <c r="G109" i="3"/>
  <c r="H96" i="3"/>
  <c r="F85" i="3"/>
  <c r="D74" i="3"/>
  <c r="H60" i="3"/>
  <c r="D48" i="3"/>
  <c r="G19" i="3"/>
  <c r="D132" i="3"/>
  <c r="B121" i="3"/>
  <c r="E90" i="3"/>
  <c r="H33" i="3"/>
  <c r="B132" i="3"/>
  <c r="E125" i="3"/>
  <c r="F120" i="3"/>
  <c r="C114" i="3"/>
  <c r="H107" i="3"/>
  <c r="G102" i="3"/>
  <c r="E96" i="3"/>
  <c r="B90" i="3"/>
  <c r="C85" i="3"/>
  <c r="G78" i="3"/>
  <c r="E72" i="3"/>
  <c r="C67" i="3"/>
  <c r="C60" i="3"/>
  <c r="C53" i="3"/>
  <c r="D46" i="3"/>
  <c r="H38" i="3"/>
  <c r="D33" i="3"/>
  <c r="E26" i="3"/>
  <c r="B19" i="3"/>
  <c r="H89" i="3"/>
  <c r="B85" i="3"/>
  <c r="F78" i="3"/>
  <c r="D72" i="3"/>
  <c r="B67" i="3"/>
  <c r="B60" i="3"/>
  <c r="B53" i="3"/>
  <c r="H45" i="3"/>
  <c r="G38" i="3"/>
  <c r="C33" i="3"/>
  <c r="D26" i="3"/>
  <c r="H18" i="3"/>
  <c r="E78" i="3"/>
  <c r="C72" i="3"/>
  <c r="D65" i="3"/>
  <c r="H59" i="3"/>
  <c r="H52" i="3"/>
  <c r="G45" i="3"/>
  <c r="F38" i="3"/>
  <c r="E31" i="3"/>
  <c r="H25" i="3"/>
  <c r="G18" i="3"/>
  <c r="C136" i="3"/>
  <c r="D131" i="3"/>
  <c r="B125" i="3"/>
  <c r="F118" i="3"/>
  <c r="F113" i="3"/>
  <c r="D107" i="3"/>
  <c r="B101" i="3"/>
  <c r="H95" i="3"/>
  <c r="F89" i="3"/>
  <c r="B83" i="3"/>
  <c r="D78" i="3"/>
  <c r="B72" i="3"/>
  <c r="C65" i="3"/>
  <c r="G59" i="3"/>
  <c r="G52" i="3"/>
  <c r="F45" i="3"/>
  <c r="E38" i="3"/>
  <c r="D31" i="3"/>
  <c r="G25" i="3"/>
  <c r="F18" i="3"/>
  <c r="B136" i="3"/>
  <c r="C131" i="3"/>
  <c r="G124" i="3"/>
  <c r="E118" i="3"/>
  <c r="D113" i="3"/>
  <c r="B107" i="3"/>
  <c r="H100" i="3"/>
  <c r="G95" i="3"/>
  <c r="E89" i="3"/>
  <c r="H82" i="3"/>
  <c r="C78" i="3"/>
  <c r="F71" i="3"/>
  <c r="G64" i="3"/>
  <c r="H57" i="3"/>
  <c r="F52" i="3"/>
  <c r="E45" i="3"/>
  <c r="D38" i="3"/>
  <c r="C31" i="3"/>
  <c r="B24" i="3"/>
  <c r="E18" i="3"/>
  <c r="F20" i="3"/>
  <c r="C24" i="3"/>
  <c r="B28" i="3"/>
  <c r="F31" i="3"/>
  <c r="E35" i="3"/>
  <c r="B39" i="3"/>
  <c r="H42" i="3"/>
  <c r="G46" i="3"/>
  <c r="D50" i="3"/>
  <c r="C54" i="3"/>
  <c r="B58" i="3"/>
  <c r="F61" i="3"/>
  <c r="E65" i="3"/>
  <c r="D69" i="3"/>
  <c r="H72" i="3"/>
  <c r="E76" i="3"/>
  <c r="H79" i="3"/>
  <c r="F83" i="3"/>
  <c r="C87" i="3"/>
  <c r="G90" i="3"/>
  <c r="C94" i="3"/>
  <c r="H97" i="3"/>
  <c r="D101" i="3"/>
  <c r="G104" i="3"/>
  <c r="D108" i="3"/>
  <c r="B112" i="3"/>
  <c r="E115" i="3"/>
  <c r="H118" i="3"/>
  <c r="E122" i="3"/>
  <c r="H125" i="3"/>
  <c r="F129" i="3"/>
  <c r="B133" i="3"/>
  <c r="F136" i="3"/>
  <c r="F65" i="3"/>
  <c r="B80" i="3"/>
  <c r="D87" i="3"/>
  <c r="H90" i="3"/>
  <c r="B98" i="3"/>
  <c r="E101" i="3"/>
  <c r="E108" i="3"/>
  <c r="F115" i="3"/>
  <c r="B119" i="3"/>
  <c r="D126" i="3"/>
  <c r="C133" i="3"/>
  <c r="G136" i="3"/>
  <c r="E94" i="3"/>
  <c r="F108" i="3"/>
  <c r="G115" i="3"/>
  <c r="D119" i="3"/>
  <c r="G122" i="3"/>
  <c r="H129" i="3"/>
  <c r="H136" i="3"/>
  <c r="G108" i="3"/>
  <c r="H115" i="3"/>
  <c r="F126" i="3"/>
  <c r="B130" i="3"/>
  <c r="C116" i="3"/>
  <c r="D130" i="3"/>
  <c r="C29" i="3"/>
  <c r="B44" i="3"/>
  <c r="E51" i="3"/>
  <c r="H58" i="3"/>
  <c r="D70" i="3"/>
  <c r="G77" i="3"/>
  <c r="C88" i="3"/>
  <c r="D95" i="3"/>
  <c r="E109" i="3"/>
  <c r="H119" i="3"/>
  <c r="B127" i="3"/>
  <c r="B18" i="3"/>
  <c r="F40" i="3"/>
  <c r="B48" i="3"/>
  <c r="E55" i="3"/>
  <c r="C74" i="3"/>
  <c r="G84" i="3"/>
  <c r="H98" i="3"/>
  <c r="F109" i="3"/>
  <c r="C127" i="3"/>
  <c r="G21" i="3"/>
  <c r="G40" i="3"/>
  <c r="E63" i="3"/>
  <c r="G20" i="3"/>
  <c r="D24" i="3"/>
  <c r="C28" i="3"/>
  <c r="B32" i="3"/>
  <c r="F35" i="3"/>
  <c r="E39" i="3"/>
  <c r="B43" i="3"/>
  <c r="H46" i="3"/>
  <c r="E50" i="3"/>
  <c r="D54" i="3"/>
  <c r="C58" i="3"/>
  <c r="G61" i="3"/>
  <c r="E69" i="3"/>
  <c r="B73" i="3"/>
  <c r="F76" i="3"/>
  <c r="H83" i="3"/>
  <c r="D94" i="3"/>
  <c r="B105" i="3"/>
  <c r="C112" i="3"/>
  <c r="F122" i="3"/>
  <c r="G129" i="3"/>
  <c r="C98" i="3"/>
  <c r="D133" i="3"/>
  <c r="D109" i="3"/>
  <c r="H133" i="3"/>
  <c r="G32" i="3"/>
  <c r="F84" i="3"/>
  <c r="H112" i="3"/>
  <c r="E25" i="3"/>
  <c r="H66" i="3"/>
  <c r="D88" i="3"/>
  <c r="B113" i="3"/>
  <c r="H130" i="3"/>
  <c r="E29" i="3"/>
  <c r="D44" i="3"/>
  <c r="F59" i="3"/>
  <c r="D14" i="3"/>
  <c r="D13" i="3" s="1"/>
  <c r="H20" i="3"/>
  <c r="E24" i="3"/>
  <c r="D28" i="3"/>
  <c r="C32" i="3"/>
  <c r="G35" i="3"/>
  <c r="F39" i="3"/>
  <c r="E43" i="3"/>
  <c r="B47" i="3"/>
  <c r="H50" i="3"/>
  <c r="E54" i="3"/>
  <c r="D58" i="3"/>
  <c r="H61" i="3"/>
  <c r="G65" i="3"/>
  <c r="F69" i="3"/>
  <c r="C73" i="3"/>
  <c r="G76" i="3"/>
  <c r="F80" i="3"/>
  <c r="B84" i="3"/>
  <c r="E87" i="3"/>
  <c r="B91" i="3"/>
  <c r="F101" i="3"/>
  <c r="C105" i="3"/>
  <c r="D112" i="3"/>
  <c r="E126" i="3"/>
  <c r="D105" i="3"/>
  <c r="E112" i="3"/>
  <c r="H122" i="3"/>
  <c r="G119" i="3"/>
  <c r="H17" i="3"/>
  <c r="D102" i="3"/>
  <c r="D29" i="3"/>
  <c r="E70" i="3"/>
  <c r="E95" i="3"/>
  <c r="F116" i="3"/>
  <c r="D134" i="3"/>
  <c r="B33" i="3"/>
  <c r="B52" i="3"/>
  <c r="B17" i="3"/>
  <c r="B21" i="3"/>
  <c r="F24" i="3"/>
  <c r="E28" i="3"/>
  <c r="D32" i="3"/>
  <c r="H35" i="3"/>
  <c r="G39" i="3"/>
  <c r="F43" i="3"/>
  <c r="C47" i="3"/>
  <c r="B51" i="3"/>
  <c r="H54" i="3"/>
  <c r="E58" i="3"/>
  <c r="D62" i="3"/>
  <c r="H65" i="3"/>
  <c r="G69" i="3"/>
  <c r="D73" i="3"/>
  <c r="B77" i="3"/>
  <c r="G80" i="3"/>
  <c r="C84" i="3"/>
  <c r="F87" i="3"/>
  <c r="C91" i="3"/>
  <c r="H94" i="3"/>
  <c r="D98" i="3"/>
  <c r="G101" i="3"/>
  <c r="E119" i="3"/>
  <c r="F133" i="3"/>
  <c r="H126" i="3"/>
  <c r="D25" i="3"/>
  <c r="G98" i="3"/>
  <c r="E130" i="3"/>
  <c r="H32" i="3"/>
  <c r="B63" i="3"/>
  <c r="D81" i="3"/>
  <c r="E102" i="3"/>
  <c r="G123" i="3"/>
  <c r="F25" i="3"/>
  <c r="C48" i="3"/>
  <c r="C17" i="3"/>
  <c r="C21" i="3"/>
  <c r="G24" i="3"/>
  <c r="F28" i="3"/>
  <c r="E32" i="3"/>
  <c r="B36" i="3"/>
  <c r="H39" i="3"/>
  <c r="G43" i="3"/>
  <c r="D47" i="3"/>
  <c r="C51" i="3"/>
  <c r="B55" i="3"/>
  <c r="F58" i="3"/>
  <c r="E62" i="3"/>
  <c r="D66" i="3"/>
  <c r="H69" i="3"/>
  <c r="G73" i="3"/>
  <c r="C77" i="3"/>
  <c r="H80" i="3"/>
  <c r="D84" i="3"/>
  <c r="H87" i="3"/>
  <c r="D91" i="3"/>
  <c r="B95" i="3"/>
  <c r="E98" i="3"/>
  <c r="H101" i="3"/>
  <c r="E105" i="3"/>
  <c r="C109" i="3"/>
  <c r="F112" i="3"/>
  <c r="B116" i="3"/>
  <c r="F119" i="3"/>
  <c r="B123" i="3"/>
  <c r="G126" i="3"/>
  <c r="C130" i="3"/>
  <c r="G133" i="3"/>
  <c r="D17" i="3"/>
  <c r="D21" i="3"/>
  <c r="C25" i="3"/>
  <c r="G28" i="3"/>
  <c r="F32" i="3"/>
  <c r="C36" i="3"/>
  <c r="B40" i="3"/>
  <c r="H43" i="3"/>
  <c r="E47" i="3"/>
  <c r="D51" i="3"/>
  <c r="C55" i="3"/>
  <c r="G58" i="3"/>
  <c r="F62" i="3"/>
  <c r="E66" i="3"/>
  <c r="C70" i="3"/>
  <c r="H73" i="3"/>
  <c r="D77" i="3"/>
  <c r="B81" i="3"/>
  <c r="E84" i="3"/>
  <c r="B88" i="3"/>
  <c r="E91" i="3"/>
  <c r="C95" i="3"/>
  <c r="F98" i="3"/>
  <c r="C102" i="3"/>
  <c r="F105" i="3"/>
  <c r="G112" i="3"/>
  <c r="E123" i="3"/>
  <c r="E21" i="3"/>
  <c r="F36" i="3"/>
  <c r="C40" i="3"/>
  <c r="F47" i="3"/>
  <c r="D55" i="3"/>
  <c r="G62" i="3"/>
  <c r="G66" i="3"/>
  <c r="B74" i="3"/>
  <c r="C81" i="3"/>
  <c r="F91" i="3"/>
  <c r="G105" i="3"/>
  <c r="E116" i="3"/>
  <c r="F123" i="3"/>
  <c r="C134" i="3"/>
  <c r="F21" i="3"/>
  <c r="G36" i="3"/>
  <c r="C44" i="3"/>
  <c r="F51" i="3"/>
  <c r="B59" i="3"/>
  <c r="H77" i="3"/>
  <c r="B92" i="3"/>
  <c r="H105" i="3"/>
  <c r="B120" i="3"/>
  <c r="C18" i="3"/>
  <c r="H36" i="3"/>
  <c r="C19" i="3"/>
  <c r="B22" i="3"/>
  <c r="H24" i="3"/>
  <c r="G27" i="3"/>
  <c r="F30" i="3"/>
  <c r="E33" i="3"/>
  <c r="D36" i="3"/>
  <c r="C39" i="3"/>
  <c r="B42" i="3"/>
  <c r="H44" i="3"/>
  <c r="G47" i="3"/>
  <c r="F50" i="3"/>
  <c r="E53" i="3"/>
  <c r="D56" i="3"/>
  <c r="C59" i="3"/>
  <c r="B62" i="3"/>
  <c r="H64" i="3"/>
  <c r="G67" i="3"/>
  <c r="F70" i="3"/>
  <c r="E73" i="3"/>
  <c r="D76" i="3"/>
  <c r="C79" i="3"/>
  <c r="B82" i="3"/>
  <c r="H84" i="3"/>
  <c r="G87" i="3"/>
  <c r="F90" i="3"/>
  <c r="E93" i="3"/>
  <c r="D96" i="3"/>
  <c r="C99" i="3"/>
  <c r="B102" i="3"/>
  <c r="H104" i="3"/>
  <c r="G107" i="3"/>
  <c r="F110" i="3"/>
  <c r="E113" i="3"/>
  <c r="D116" i="3"/>
  <c r="C119" i="3"/>
  <c r="B122" i="3"/>
  <c r="H124" i="3"/>
  <c r="G127" i="3"/>
  <c r="F130" i="3"/>
  <c r="E133" i="3"/>
  <c r="D136" i="3"/>
  <c r="D11" i="3"/>
  <c r="D19" i="3"/>
  <c r="C22" i="3"/>
  <c r="B25" i="3"/>
  <c r="H27" i="3"/>
  <c r="G30" i="3"/>
  <c r="F33" i="3"/>
  <c r="E36" i="3"/>
  <c r="D39" i="3"/>
  <c r="C42" i="3"/>
  <c r="B45" i="3"/>
  <c r="H47" i="3"/>
  <c r="G50" i="3"/>
  <c r="F53" i="3"/>
  <c r="E56" i="3"/>
  <c r="D59" i="3"/>
  <c r="C62" i="3"/>
  <c r="B65" i="3"/>
  <c r="H67" i="3"/>
  <c r="G70" i="3"/>
  <c r="E17" i="3"/>
  <c r="D20" i="3"/>
  <c r="C23" i="3"/>
  <c r="B26" i="3"/>
  <c r="H28" i="3"/>
  <c r="G31" i="3"/>
  <c r="F34" i="3"/>
  <c r="E37" i="3"/>
  <c r="D40" i="3"/>
  <c r="C43" i="3"/>
  <c r="B46" i="3"/>
  <c r="H48" i="3"/>
  <c r="G51" i="3"/>
  <c r="F54" i="3"/>
  <c r="E57" i="3"/>
  <c r="D60" i="3"/>
  <c r="C63" i="3"/>
  <c r="B66" i="3"/>
  <c r="H68" i="3"/>
  <c r="G71" i="3"/>
  <c r="F74" i="3"/>
  <c r="E77" i="3"/>
  <c r="D80" i="3"/>
  <c r="C83" i="3"/>
  <c r="B86" i="3"/>
  <c r="H88" i="3"/>
  <c r="G91" i="3"/>
  <c r="F94" i="3"/>
  <c r="E97" i="3"/>
  <c r="D100" i="3"/>
  <c r="C103" i="3"/>
  <c r="B106" i="3"/>
  <c r="H108" i="3"/>
  <c r="G111" i="3"/>
  <c r="F114" i="3"/>
  <c r="E117" i="3"/>
  <c r="D120" i="3"/>
  <c r="C123" i="3"/>
  <c r="B126" i="3"/>
  <c r="H128" i="3"/>
  <c r="G131" i="3"/>
  <c r="F134" i="3"/>
  <c r="F17" i="3"/>
  <c r="E20" i="3"/>
  <c r="D23" i="3"/>
  <c r="C26" i="3"/>
  <c r="B29" i="3"/>
  <c r="H31" i="3"/>
  <c r="G34" i="3"/>
  <c r="F37" i="3"/>
  <c r="E40" i="3"/>
  <c r="D43" i="3"/>
  <c r="C46" i="3"/>
  <c r="B49" i="3"/>
  <c r="H51" i="3"/>
  <c r="G54" i="3"/>
  <c r="F57" i="3"/>
  <c r="E60" i="3"/>
  <c r="D63" i="3"/>
  <c r="C66" i="3"/>
  <c r="B69" i="3"/>
  <c r="H71" i="3"/>
  <c r="G74" i="3"/>
  <c r="F77" i="3"/>
  <c r="E80" i="3"/>
  <c r="D83" i="3"/>
  <c r="C86" i="3"/>
  <c r="B89" i="3"/>
  <c r="H91" i="3"/>
  <c r="G94" i="3"/>
  <c r="F97" i="3"/>
  <c r="E100" i="3"/>
  <c r="D103" i="3"/>
  <c r="C106" i="3"/>
  <c r="B109" i="3"/>
  <c r="H111" i="3"/>
  <c r="G114" i="3"/>
  <c r="F117" i="3"/>
  <c r="E120" i="3"/>
  <c r="D123" i="3"/>
  <c r="C126" i="3"/>
  <c r="B129" i="3"/>
  <c r="H131" i="3"/>
  <c r="G134" i="3"/>
  <c r="G17" i="3"/>
  <c r="B134" i="3"/>
  <c r="G130" i="3"/>
  <c r="D127" i="3"/>
  <c r="B124" i="3"/>
  <c r="G120" i="3"/>
  <c r="C117" i="3"/>
  <c r="H113" i="3"/>
  <c r="E110" i="3"/>
  <c r="C107" i="3"/>
  <c r="H103" i="3"/>
  <c r="F100" i="3"/>
  <c r="B97" i="3"/>
  <c r="G93" i="3"/>
  <c r="D90" i="3"/>
  <c r="B87" i="3"/>
  <c r="G83" i="3"/>
  <c r="C80" i="3"/>
  <c r="H76" i="3"/>
  <c r="F73" i="3"/>
  <c r="B70" i="3"/>
  <c r="F66" i="3"/>
  <c r="H62" i="3"/>
  <c r="E59" i="3"/>
  <c r="G55" i="3"/>
  <c r="D52" i="3"/>
  <c r="F48" i="3"/>
  <c r="C45" i="3"/>
  <c r="E41" i="3"/>
  <c r="B38" i="3"/>
  <c r="D34" i="3"/>
  <c r="H30" i="3"/>
  <c r="C27" i="3"/>
  <c r="G23" i="3"/>
  <c r="B20" i="3"/>
  <c r="F18" i="2"/>
  <c r="E18" i="2"/>
  <c r="F17" i="2"/>
  <c r="F16" i="2"/>
  <c r="E16" i="2"/>
  <c r="D16" i="2"/>
  <c r="C16" i="2"/>
  <c r="B16" i="2"/>
  <c r="F12" i="2"/>
  <c r="F13" i="2" s="1"/>
  <c r="E12" i="2"/>
  <c r="E13" i="2" s="1"/>
  <c r="D12" i="2"/>
  <c r="D13" i="2" s="1"/>
  <c r="C12" i="2"/>
  <c r="C13" i="2" s="1"/>
  <c r="B12" i="2"/>
  <c r="B13" i="2" s="1"/>
  <c r="G13" i="2" s="1"/>
  <c r="G11" i="2"/>
  <c r="H11" i="2" s="1"/>
  <c r="G10" i="2"/>
  <c r="H10" i="2" s="1"/>
  <c r="G9" i="2"/>
  <c r="G8" i="2"/>
  <c r="H8" i="2" s="1"/>
  <c r="G7" i="2"/>
  <c r="G6" i="2"/>
  <c r="H6" i="1"/>
  <c r="H7" i="1"/>
  <c r="H8" i="1"/>
  <c r="H9" i="1"/>
  <c r="H10" i="1"/>
  <c r="H11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  <c r="C14" i="1"/>
  <c r="D14" i="1"/>
  <c r="E14" i="1"/>
  <c r="F14" i="1"/>
  <c r="B14" i="1"/>
  <c r="G6" i="1"/>
  <c r="G7" i="1"/>
  <c r="G8" i="1"/>
  <c r="G9" i="1"/>
  <c r="G10" i="1"/>
  <c r="G5" i="1"/>
  <c r="H5" i="1" s="1"/>
  <c r="C11" i="1"/>
  <c r="C12" i="1" s="1"/>
  <c r="D11" i="1"/>
  <c r="D12" i="1" s="1"/>
  <c r="E11" i="1"/>
  <c r="E12" i="1" s="1"/>
  <c r="F11" i="1"/>
  <c r="F12" i="1" s="1"/>
  <c r="B11" i="1"/>
  <c r="B17" i="2" l="1"/>
  <c r="C17" i="2"/>
  <c r="D17" i="2"/>
  <c r="H6" i="2"/>
  <c r="E17" i="2"/>
  <c r="H7" i="2"/>
  <c r="B18" i="2"/>
  <c r="C18" i="2"/>
  <c r="H9" i="2"/>
  <c r="D18" i="2"/>
  <c r="C19" i="2"/>
  <c r="B19" i="2"/>
  <c r="D19" i="2"/>
  <c r="E19" i="2"/>
  <c r="F19" i="2"/>
  <c r="G12" i="2"/>
  <c r="H12" i="2" s="1"/>
  <c r="G11" i="1"/>
  <c r="B12" i="1"/>
  <c r="G12" i="1" s="1"/>
</calcChain>
</file>

<file path=xl/sharedStrings.xml><?xml version="1.0" encoding="utf-8"?>
<sst xmlns="http://schemas.openxmlformats.org/spreadsheetml/2006/main" count="69" uniqueCount="52">
  <si>
    <t>Monthly Budget</t>
  </si>
  <si>
    <t>Bills</t>
  </si>
  <si>
    <t>Rent</t>
  </si>
  <si>
    <t>Total</t>
  </si>
  <si>
    <t>MIN</t>
  </si>
  <si>
    <t>MAX</t>
  </si>
  <si>
    <t>Credit Card</t>
  </si>
  <si>
    <t xml:space="preserve">Food </t>
  </si>
  <si>
    <t>Recharge</t>
  </si>
  <si>
    <t>Salary</t>
  </si>
  <si>
    <t>EMI</t>
  </si>
  <si>
    <t>Savings</t>
  </si>
  <si>
    <t>Average</t>
  </si>
  <si>
    <t>Count</t>
  </si>
  <si>
    <t>Percentages</t>
  </si>
  <si>
    <t>TEMPLATE FOR MONTHLY BUDGET</t>
  </si>
  <si>
    <t>Grand Total</t>
  </si>
  <si>
    <t>Ending 
balance</t>
  </si>
  <si>
    <t>Interest</t>
  </si>
  <si>
    <t>Principal</t>
  </si>
  <si>
    <t>Payment</t>
  </si>
  <si>
    <t>Beginning 
balance</t>
  </si>
  <si>
    <t>Payment
date</t>
  </si>
  <si>
    <t>Pmt no.</t>
  </si>
  <si>
    <t>2033</t>
  </si>
  <si>
    <t>2032</t>
  </si>
  <si>
    <t>Total cost of loan</t>
  </si>
  <si>
    <t>2031</t>
  </si>
  <si>
    <t>Total interest</t>
  </si>
  <si>
    <t>2030</t>
  </si>
  <si>
    <t>Number of payments</t>
  </si>
  <si>
    <t>2029</t>
  </si>
  <si>
    <t>Monthly payment</t>
  </si>
  <si>
    <t>2028</t>
  </si>
  <si>
    <t>Loan summary</t>
  </si>
  <si>
    <t>2027</t>
  </si>
  <si>
    <t>2026</t>
  </si>
  <si>
    <t>Start date of loan</t>
  </si>
  <si>
    <t>2025</t>
  </si>
  <si>
    <t>Loan period in years</t>
  </si>
  <si>
    <t>2024</t>
  </si>
  <si>
    <t>Annual interest rate</t>
  </si>
  <si>
    <t>2023</t>
  </si>
  <si>
    <t>Loan amount</t>
  </si>
  <si>
    <t>Balance Paid</t>
  </si>
  <si>
    <t>Interest Paid</t>
  </si>
  <si>
    <t>Principal Paid</t>
  </si>
  <si>
    <t>Row Labels</t>
  </si>
  <si>
    <t>Loan details</t>
  </si>
  <si>
    <t>(All)</t>
  </si>
  <si>
    <t>Simple loan calculator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</si>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</sst>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6" formatCode="&quot;$&quot;#,##0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 tint="4.9989318521683403E-2"/>
      <name val="Times New Roman"/>
      <family val="1"/>
    </font>
    <font>
      <b/>
      <i/>
      <u/>
      <sz val="18"/>
      <color theme="1"/>
      <name val="Times New Roman"/>
      <family val="1"/>
    </font>
    <font>
      <sz val="11"/>
      <color theme="1" tint="0.24994659260841701"/>
      <name val="Calibri"/>
      <family val="2"/>
      <scheme val="minor"/>
    </font>
    <font>
      <sz val="10"/>
      <name val="Tahoma"/>
      <family val="2"/>
    </font>
    <font>
      <sz val="11"/>
      <name val="Arial"/>
      <family val="2"/>
    </font>
    <font>
      <sz val="9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0"/>
      <color theme="1" tint="0.249977111117893"/>
      <name val="Calibri"/>
      <family val="2"/>
      <charset val="238"/>
      <scheme val="minor"/>
    </font>
    <font>
      <b/>
      <sz val="10"/>
      <color theme="1" tint="0.24994659260841701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Calibri"/>
      <family val="2"/>
      <charset val="238"/>
      <scheme val="minor"/>
    </font>
    <font>
      <b/>
      <sz val="16"/>
      <color theme="1" tint="0.24994659260841701"/>
      <name val="Calibri Light"/>
      <family val="2"/>
      <scheme val="major"/>
    </font>
    <font>
      <b/>
      <sz val="16"/>
      <color theme="5" tint="-0.499984740745262"/>
      <name val="Calibri Light"/>
      <family val="2"/>
      <scheme val="major"/>
    </font>
    <font>
      <sz val="28"/>
      <color theme="0"/>
      <name val="Calibri Light"/>
      <family val="2"/>
      <scheme val="major"/>
    </font>
    <font>
      <sz val="28"/>
      <name val="Calibri Light"/>
      <family val="2"/>
      <scheme val="major"/>
    </font>
    <font>
      <sz val="8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gradientFill>
        <stop position="0">
          <color theme="6" tint="0.40000610370189521"/>
        </stop>
        <stop position="1">
          <color theme="6" tint="-0.25098422193060094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 tint="-9.9978637043366805E-2"/>
      </left>
      <right/>
      <top style="thick">
        <color theme="8" tint="-9.9978637043366805E-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8" tint="-9.9978637043366805E-2"/>
      </top>
      <bottom/>
      <diagonal/>
    </border>
    <border>
      <left/>
      <right style="thick">
        <color theme="8" tint="-9.9978637043366805E-2"/>
      </right>
      <top style="thick">
        <color theme="8" tint="-9.9978637043366805E-2"/>
      </top>
      <bottom style="thick">
        <color theme="8" tint="-9.9978637043366805E-2"/>
      </bottom>
      <diagonal/>
    </border>
    <border>
      <left style="thick">
        <color theme="8" tint="-9.9978637043366805E-2"/>
      </left>
      <right/>
      <top style="thick">
        <color theme="8" tint="-9.9978637043366805E-2"/>
      </top>
      <bottom style="thick">
        <color theme="8" tint="-9.9978637043366805E-2"/>
      </bottom>
      <diagonal/>
    </border>
    <border>
      <left/>
      <right style="thick">
        <color theme="8" tint="-9.9978637043366805E-2"/>
      </right>
      <top style="thick">
        <color theme="8" tint="-9.9978637043366805E-2"/>
      </top>
      <bottom/>
      <diagonal/>
    </border>
    <border>
      <left/>
      <right/>
      <top style="thick">
        <color theme="8" tint="-9.9978637043366805E-2"/>
      </top>
      <bottom style="thick">
        <color theme="8" tint="-9.9978637043366805E-2"/>
      </bottom>
      <diagonal/>
    </border>
    <border>
      <left style="thick">
        <color theme="8" tint="-9.9978637043366805E-2"/>
      </left>
      <right/>
      <top/>
      <bottom style="thick">
        <color theme="8" tint="-9.9978637043366805E-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ck">
        <color theme="8" tint="-9.9978637043366805E-2"/>
      </right>
      <top/>
      <bottom/>
      <diagonal/>
    </border>
    <border>
      <left/>
      <right style="thick">
        <color theme="8" tint="-9.9978637043366805E-2"/>
      </right>
      <top/>
      <bottom style="thick">
        <color theme="8" tint="-9.9978637043366805E-2"/>
      </bottom>
      <diagonal/>
    </border>
    <border>
      <left/>
      <right/>
      <top/>
      <bottom style="thick">
        <color theme="4" tint="-0.499984740745262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>
      <alignment vertical="center"/>
    </xf>
    <xf numFmtId="167" fontId="6" fillId="0" borderId="0" applyFont="0" applyFill="0" applyBorder="0" applyProtection="0">
      <alignment horizontal="right"/>
    </xf>
    <xf numFmtId="14" fontId="4" fillId="0" borderId="0" applyFont="0" applyFill="0" applyBorder="0" applyAlignment="0">
      <alignment vertical="center"/>
    </xf>
    <xf numFmtId="3" fontId="4" fillId="0" borderId="0" applyFont="0" applyFill="0" applyBorder="0" applyAlignment="0" applyProtection="0"/>
    <xf numFmtId="0" fontId="9" fillId="0" borderId="3" applyNumberFormat="0" applyProtection="0">
      <alignment vertical="center"/>
    </xf>
    <xf numFmtId="0" fontId="11" fillId="0" borderId="10" applyNumberFormat="0" applyFill="0" applyProtection="0"/>
    <xf numFmtId="10" fontId="4" fillId="0" borderId="0" applyFont="0" applyFill="0" applyBorder="0" applyAlignment="0" applyProtection="0"/>
    <xf numFmtId="0" fontId="15" fillId="6" borderId="13" applyNumberFormat="0" applyProtection="0">
      <alignment vertical="center"/>
    </xf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10" fontId="0" fillId="0" borderId="0" xfId="2" applyNumberFormat="1" applyFont="1"/>
    <xf numFmtId="0" fontId="0" fillId="3" borderId="0" xfId="0" applyFill="1"/>
    <xf numFmtId="0" fontId="0" fillId="3" borderId="1" xfId="0" applyFill="1" applyBorder="1"/>
    <xf numFmtId="17" fontId="0" fillId="3" borderId="0" xfId="0" applyNumberFormat="1" applyFill="1"/>
    <xf numFmtId="0" fontId="3" fillId="4" borderId="0" xfId="0" applyFont="1" applyFill="1" applyAlignment="1">
      <alignment horizontal="center"/>
    </xf>
    <xf numFmtId="0" fontId="4" fillId="0" borderId="0" xfId="3">
      <alignment vertical="center"/>
    </xf>
    <xf numFmtId="0" fontId="5" fillId="0" borderId="0" xfId="3" applyFont="1" applyAlignment="1">
      <alignment horizontal="center"/>
    </xf>
    <xf numFmtId="0" fontId="4" fillId="3" borderId="0" xfId="3" applyFill="1">
      <alignment vertical="center"/>
    </xf>
    <xf numFmtId="167" fontId="7" fillId="0" borderId="0" xfId="4" applyFont="1" applyFill="1" applyBorder="1" applyAlignment="1">
      <alignment horizontal="center" vertical="center"/>
    </xf>
    <xf numFmtId="14" fontId="7" fillId="0" borderId="0" xfId="5" applyFont="1" applyFill="1" applyBorder="1" applyAlignment="1">
      <alignment horizontal="center" vertical="center"/>
    </xf>
    <xf numFmtId="3" fontId="7" fillId="0" borderId="0" xfId="6" applyFont="1" applyFill="1" applyBorder="1" applyAlignment="1">
      <alignment horizontal="center" vertical="center"/>
    </xf>
    <xf numFmtId="166" fontId="4" fillId="0" borderId="0" xfId="3" applyNumberFormat="1">
      <alignment vertical="center"/>
    </xf>
    <xf numFmtId="0" fontId="4" fillId="0" borderId="0" xfId="3" applyAlignment="1">
      <alignment horizontal="left" vertical="center"/>
    </xf>
    <xf numFmtId="0" fontId="7" fillId="0" borderId="0" xfId="3" applyFont="1" applyAlignment="1">
      <alignment horizontal="center" vertical="center" wrapText="1"/>
    </xf>
    <xf numFmtId="0" fontId="4" fillId="3" borderId="0" xfId="3" applyFill="1" applyAlignment="1">
      <alignment horizontal="center" vertical="center"/>
    </xf>
    <xf numFmtId="167" fontId="8" fillId="3" borderId="2" xfId="4" applyFont="1" applyFill="1" applyBorder="1" applyAlignment="1">
      <alignment horizontal="left" vertical="center" indent="1"/>
    </xf>
    <xf numFmtId="0" fontId="10" fillId="3" borderId="0" xfId="7" applyFont="1" applyFill="1" applyBorder="1" applyAlignment="1">
      <alignment horizontal="right" vertical="center" indent="1"/>
    </xf>
    <xf numFmtId="0" fontId="10" fillId="3" borderId="4" xfId="7" applyFont="1" applyFill="1" applyBorder="1">
      <alignment vertical="center"/>
    </xf>
    <xf numFmtId="0" fontId="10" fillId="3" borderId="5" xfId="7" applyFont="1" applyFill="1" applyBorder="1" applyAlignment="1">
      <alignment horizontal="right" vertical="center" indent="1"/>
    </xf>
    <xf numFmtId="0" fontId="10" fillId="3" borderId="0" xfId="7" applyFont="1" applyFill="1" applyBorder="1">
      <alignment vertical="center"/>
    </xf>
    <xf numFmtId="3" fontId="8" fillId="3" borderId="6" xfId="6" applyFont="1" applyFill="1" applyBorder="1" applyAlignment="1">
      <alignment horizontal="left" vertical="center" indent="1"/>
    </xf>
    <xf numFmtId="0" fontId="10" fillId="3" borderId="7" xfId="7" applyFont="1" applyFill="1" applyBorder="1" applyAlignment="1">
      <alignment horizontal="right" vertical="center" indent="1"/>
    </xf>
    <xf numFmtId="0" fontId="10" fillId="3" borderId="8" xfId="7" applyFont="1" applyFill="1" applyBorder="1">
      <alignment vertical="center"/>
    </xf>
    <xf numFmtId="167" fontId="8" fillId="3" borderId="9" xfId="4" applyFont="1" applyFill="1" applyBorder="1" applyAlignment="1">
      <alignment horizontal="left" vertical="center" indent="1"/>
    </xf>
    <xf numFmtId="0" fontId="12" fillId="5" borderId="0" xfId="8" applyFont="1" applyFill="1" applyBorder="1" applyAlignment="1">
      <alignment horizontal="center" vertical="center"/>
    </xf>
    <xf numFmtId="0" fontId="13" fillId="5" borderId="0" xfId="8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/>
    </xf>
    <xf numFmtId="14" fontId="14" fillId="3" borderId="2" xfId="5" applyFont="1" applyFill="1" applyBorder="1" applyAlignment="1">
      <alignment horizontal="left" vertical="center" indent="1"/>
    </xf>
    <xf numFmtId="3" fontId="14" fillId="3" borderId="6" xfId="6" applyFont="1" applyFill="1" applyBorder="1" applyAlignment="1">
      <alignment horizontal="left" vertical="center" indent="1"/>
    </xf>
    <xf numFmtId="10" fontId="14" fillId="3" borderId="0" xfId="9" applyFont="1" applyFill="1" applyBorder="1" applyAlignment="1">
      <alignment horizontal="left" vertical="center" indent="1"/>
    </xf>
    <xf numFmtId="0" fontId="10" fillId="3" borderId="11" xfId="7" applyFont="1" applyFill="1" applyBorder="1" applyAlignment="1">
      <alignment horizontal="right" vertical="center" indent="1"/>
    </xf>
    <xf numFmtId="167" fontId="14" fillId="3" borderId="9" xfId="4" applyFont="1" applyFill="1" applyBorder="1" applyAlignment="1">
      <alignment horizontal="left" vertical="center" indent="1"/>
    </xf>
    <xf numFmtId="0" fontId="10" fillId="3" borderId="12" xfId="7" applyFont="1" applyFill="1" applyBorder="1" applyAlignment="1">
      <alignment horizontal="right" vertical="center" indent="1"/>
    </xf>
    <xf numFmtId="0" fontId="4" fillId="0" borderId="0" xfId="3" pivotButton="1">
      <alignment vertical="center"/>
    </xf>
    <xf numFmtId="0" fontId="16" fillId="3" borderId="0" xfId="10" applyFont="1" applyFill="1" applyBorder="1">
      <alignment vertical="center"/>
    </xf>
    <xf numFmtId="0" fontId="16" fillId="3" borderId="0" xfId="10" applyFont="1" applyFill="1" applyBorder="1" applyAlignment="1">
      <alignment horizontal="center" vertical="center"/>
    </xf>
    <xf numFmtId="0" fontId="17" fillId="5" borderId="0" xfId="10" applyFont="1" applyFill="1" applyBorder="1" applyAlignment="1">
      <alignment horizontal="center" vertical="center"/>
    </xf>
    <xf numFmtId="0" fontId="18" fillId="5" borderId="0" xfId="10" applyFont="1" applyFill="1" applyBorder="1" applyAlignment="1">
      <alignment horizontal="center" vertical="center"/>
    </xf>
    <xf numFmtId="0" fontId="19" fillId="3" borderId="0" xfId="3" applyFont="1" applyFill="1">
      <alignment vertical="center"/>
    </xf>
  </cellXfs>
  <cellStyles count="11">
    <cellStyle name="Comma 2" xfId="6" xr:uid="{D6E8C205-332C-4D9A-BE7E-6E655B372575}"/>
    <cellStyle name="Currency" xfId="1" builtinId="4"/>
    <cellStyle name="Currency 2" xfId="4" xr:uid="{E50F2C03-F523-4D6B-8248-CCAA02479B26}"/>
    <cellStyle name="Date" xfId="5" xr:uid="{970A71A7-4C98-457E-8CCC-94F6EE94F29D}"/>
    <cellStyle name="Explanatory Text 2" xfId="7" xr:uid="{D6C96C6C-39F0-4CE6-9D89-5515A1FCB6D1}"/>
    <cellStyle name="Heading 1 2" xfId="8" xr:uid="{24FABF38-5892-4B7A-9238-0636896F348E}"/>
    <cellStyle name="Normal" xfId="0" builtinId="0"/>
    <cellStyle name="Normal 2" xfId="3" xr:uid="{067A77C3-0FFF-48BE-95E8-E91FB3284FE0}"/>
    <cellStyle name="Percent" xfId="2" builtinId="5"/>
    <cellStyle name="Percent 2" xfId="9" xr:uid="{2E98EC2E-360A-47DA-9756-0D42580C596D}"/>
    <cellStyle name="Title 2" xfId="10" xr:uid="{23D1389A-8E67-4B2C-9A78-4A7704F1A5B6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auto="1"/>
      </font>
      <fill>
        <patternFill patternType="solid">
          <fgColor theme="4"/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oan Calculator" pivot="0" count="3" xr9:uid="{CAF79A30-1012-40F1-AF32-3B158AF88610}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BUDGET'!$A$5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BUDGET'!$B$5:$F$5</c:f>
              <c:numCache>
                <c:formatCode>_ [$₹-4009]\ * #,##0.00_ ;_ [$₹-4009]\ * \-#,##0.00_ ;_ [$₹-4009]\ * "-"??_ ;_ @_ </c:formatCode>
                <c:ptCount val="5"/>
                <c:pt idx="0">
                  <c:v>90000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6-4D98-B442-E606BB617C1A}"/>
            </c:ext>
          </c:extLst>
        </c:ser>
        <c:ser>
          <c:idx val="1"/>
          <c:order val="1"/>
          <c:tx>
            <c:strRef>
              <c:f>'MONTHLY BUDGET'!$A$6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BUDGET'!$B$6:$F$6</c:f>
              <c:numCache>
                <c:formatCode>General</c:formatCode>
                <c:ptCount val="5"/>
                <c:pt idx="0">
                  <c:v>5000</c:v>
                </c:pt>
                <c:pt idx="1">
                  <c:v>4000</c:v>
                </c:pt>
                <c:pt idx="2">
                  <c:v>4500</c:v>
                </c:pt>
                <c:pt idx="3">
                  <c:v>4200</c:v>
                </c:pt>
                <c:pt idx="4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6-4D98-B442-E606BB617C1A}"/>
            </c:ext>
          </c:extLst>
        </c:ser>
        <c:ser>
          <c:idx val="2"/>
          <c:order val="2"/>
          <c:tx>
            <c:strRef>
              <c:f>'MONTHLY BUDGET'!$A$7</c:f>
              <c:strCache>
                <c:ptCount val="1"/>
                <c:pt idx="0">
                  <c:v>Food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BUDGET'!$B$7:$F$7</c:f>
              <c:numCache>
                <c:formatCode>General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6-4D98-B442-E606BB617C1A}"/>
            </c:ext>
          </c:extLst>
        </c:ser>
        <c:ser>
          <c:idx val="3"/>
          <c:order val="3"/>
          <c:tx>
            <c:strRef>
              <c:f>'MONTHLY BUDGET'!$A$8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BUDGET'!$B$8:$F$8</c:f>
              <c:numCache>
                <c:formatCode>General</c:formatCode>
                <c:ptCount val="5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6-4D98-B442-E606BB617C1A}"/>
            </c:ext>
          </c:extLst>
        </c:ser>
        <c:ser>
          <c:idx val="4"/>
          <c:order val="4"/>
          <c:tx>
            <c:strRef>
              <c:f>'MONTHLY BUDGET'!$A$9</c:f>
              <c:strCache>
                <c:ptCount val="1"/>
                <c:pt idx="0">
                  <c:v>Recharge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BUDGET'!$B$9:$F$9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6-4D98-B442-E606BB617C1A}"/>
            </c:ext>
          </c:extLst>
        </c:ser>
        <c:ser>
          <c:idx val="5"/>
          <c:order val="5"/>
          <c:tx>
            <c:strRef>
              <c:f>'MONTHLY BUDGET'!$A$10</c:f>
              <c:strCache>
                <c:ptCount val="1"/>
                <c:pt idx="0">
                  <c:v>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BUDGET'!$B$4:$F$4</c:f>
              <c:numCache>
                <c:formatCode>mmm\-yy</c:formatCode>
                <c:ptCount val="5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</c:numCache>
            </c:numRef>
          </c:cat>
          <c:val>
            <c:numRef>
              <c:f>'MONTHLY BUDGET'!$B$10:$F$10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B6-4D98-B442-E606BB617C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327696"/>
        <c:axId val="1546328176"/>
      </c:barChart>
      <c:dateAx>
        <c:axId val="1546327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28176"/>
        <c:crosses val="autoZero"/>
        <c:auto val="1"/>
        <c:lblOffset val="100"/>
        <c:baseTimeUnit val="months"/>
      </c:dateAx>
      <c:valAx>
        <c:axId val="1546328176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1546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BUDGET'!$A$5:$A$10</c15:sqref>
                  </c15:fullRef>
                </c:ext>
              </c:extLst>
              <c:f>'MONTHLY BUDGET'!$A$6:$A$10</c:f>
              <c:strCache>
                <c:ptCount val="5"/>
                <c:pt idx="0">
                  <c:v>Credit Card</c:v>
                </c:pt>
                <c:pt idx="1">
                  <c:v>Food </c:v>
                </c:pt>
                <c:pt idx="2">
                  <c:v>Rent</c:v>
                </c:pt>
                <c:pt idx="3">
                  <c:v>Recharge</c:v>
                </c:pt>
                <c:pt idx="4">
                  <c:v>EMI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BUDGET'!$B$5:$B$10</c15:sqref>
                  </c15:fullRef>
                </c:ext>
              </c:extLst>
              <c:f>'MONTHLY BUDGET'!$B$6:$B$10</c:f>
              <c:numCache>
                <c:formatCode>General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15000</c:v>
                </c:pt>
                <c:pt idx="3">
                  <c:v>2000</c:v>
                </c:pt>
                <c:pt idx="4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58A-417A-868C-C0D06F67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81815480613"/>
          <c:y val="0.13809891385242759"/>
          <c:w val="0.84302322587035117"/>
          <c:h val="0.7231557060199878"/>
        </c:manualLayout>
      </c:layout>
      <c:barChart>
        <c:barDir val="col"/>
        <c:grouping val="stacked"/>
        <c:varyColors val="0"/>
        <c:ser>
          <c:idx val="0"/>
          <c:order val="0"/>
          <c:tx>
            <c:v>Principal Paid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509.66332694737332</c:v>
              </c:pt>
              <c:pt idx="1">
                <c:v>1309.9850431417162</c:v>
              </c:pt>
              <c:pt idx="2">
                <c:v>2155.4511949666617</c:v>
              </c:pt>
              <c:pt idx="3">
                <c:v>3048.6082834444446</c:v>
              </c:pt>
              <c:pt idx="4">
                <c:v>3992.1464522714336</c:v>
              </c:pt>
              <c:pt idx="5">
                <c:v>4988.9075903940393</c:v>
              </c:pt>
              <c:pt idx="6">
                <c:v>6041.8938916335919</c:v>
              </c:pt>
              <c:pt idx="7">
                <c:v>7154.2768971413461</c:v>
              </c:pt>
              <c:pt idx="8">
                <c:v>8329.407047919025</c:v>
              </c:pt>
              <c:pt idx="9">
                <c:v>9570.8237761766031</c:v>
              </c:pt>
              <c:pt idx="10">
                <c:v>9999.9999999999964</c:v>
              </c:pt>
            </c:numLit>
          </c:val>
          <c:extLst>
            <c:ext xmlns:c16="http://schemas.microsoft.com/office/drawing/2014/chart" uri="{C3380CC4-5D6E-409C-BE32-E72D297353CC}">
              <c16:uniqueId val="{00000000-0DF5-4A1D-AC7F-A0ED541F5700}"/>
            </c:ext>
          </c:extLst>
        </c:ser>
        <c:ser>
          <c:idx val="1"/>
          <c:order val="1"/>
          <c:tx>
            <c:v>Interest Paid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358.54689673647249</c:v>
              </c:pt>
              <c:pt idx="1">
                <c:v>860.54051606789812</c:v>
              </c:pt>
              <c:pt idx="2">
                <c:v>1317.3896997687211</c:v>
              </c:pt>
              <c:pt idx="3">
                <c:v>1726.5479468167068</c:v>
              </c:pt>
              <c:pt idx="4">
                <c:v>2085.3251135154865</c:v>
              </c:pt>
              <c:pt idx="5">
                <c:v>2390.8793109186499</c:v>
              </c:pt>
              <c:pt idx="6">
                <c:v>2640.208345204866</c:v>
              </c:pt>
              <c:pt idx="7">
                <c:v>2830.14067522288</c:v>
              </c:pt>
              <c:pt idx="8">
                <c:v>2957.3258599709702</c:v>
              </c:pt>
              <c:pt idx="9">
                <c:v>3018.2244672391603</c:v>
              </c:pt>
              <c:pt idx="10">
                <c:v>3023.1533552576898</c:v>
              </c:pt>
            </c:numLit>
          </c:val>
          <c:extLst>
            <c:ext xmlns:c16="http://schemas.microsoft.com/office/drawing/2014/chart" uri="{C3380CC4-5D6E-409C-BE32-E72D297353CC}">
              <c16:uniqueId val="{00000001-0DF5-4A1D-AC7F-A0ED541F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1749560"/>
        <c:axId val="321742672"/>
      </c:barChart>
      <c:lineChart>
        <c:grouping val="standard"/>
        <c:varyColors val="0"/>
        <c:ser>
          <c:idx val="2"/>
          <c:order val="2"/>
          <c:tx>
            <c:v>Loan Balance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9490.336673052625</c:v>
              </c:pt>
              <c:pt idx="1">
                <c:v>8690.0149568582819</c:v>
              </c:pt>
              <c:pt idx="2">
                <c:v>7844.5488050333342</c:v>
              </c:pt>
              <c:pt idx="3">
                <c:v>6951.3917165555513</c:v>
              </c:pt>
              <c:pt idx="4">
                <c:v>6007.8535477285577</c:v>
              </c:pt>
              <c:pt idx="5">
                <c:v>5011.092409605948</c:v>
              </c:pt>
              <c:pt idx="6">
                <c:v>3958.1061083663935</c:v>
              </c:pt>
              <c:pt idx="7">
                <c:v>2845.7231028586375</c:v>
              </c:pt>
              <c:pt idx="8">
                <c:v>1670.5929520809568</c:v>
              </c:pt>
              <c:pt idx="9">
                <c:v>429.1762238233714</c:v>
              </c:pt>
              <c:pt idx="10">
                <c:v>-2.5465851649641991E-11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F5-4A1D-AC7F-A0ED541F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49560"/>
        <c:axId val="321742672"/>
      </c:lineChart>
      <c:catAx>
        <c:axId val="3217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672"/>
        <c:crosses val="autoZero"/>
        <c:auto val="1"/>
        <c:lblAlgn val="ctr"/>
        <c:lblOffset val="100"/>
        <c:noMultiLvlLbl val="0"/>
      </c:catAx>
      <c:valAx>
        <c:axId val="32174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495188101487805E-4"/>
          <c:y val="1.3888888888888888E-2"/>
          <c:w val="0.74759316975385826"/>
          <c:h val="6.16901498273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52000"/>
      </a:srgbClr>
    </a:solidFill>
    <a:ln w="9525" cap="flat" cmpd="sng" algn="ctr">
      <a:solidFill>
        <a:schemeClr val="accent1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D9A9179-673D-4DBB-929E-F0B00DB1EB71}" type="doc">
      <dgm:prSet loTypeId="urn:microsoft.com/office/officeart/2005/8/layout/chart3" loCatId="cycle" qsTypeId="urn:microsoft.com/office/officeart/2005/8/quickstyle/simple1" qsCatId="simple" csTypeId="urn:microsoft.com/office/officeart/2005/8/colors/accent1_2" csCatId="accent1" phldr="1"/>
      <dgm:spPr/>
    </dgm:pt>
    <dgm:pt modelId="{36E12058-6B7A-47CC-965D-B3BCB033A454}">
      <dgm:prSet phldrT="[Text]"/>
      <dgm:spPr/>
      <dgm:t>
        <a:bodyPr/>
        <a:lstStyle/>
        <a:p>
          <a:r>
            <a:rPr lang="en-IN"/>
            <a:t>Salary</a:t>
          </a:r>
        </a:p>
      </dgm:t>
    </dgm:pt>
    <dgm:pt modelId="{AD75BDCC-CFD0-45BF-A91F-D36F07DB4CB5}" type="parTrans" cxnId="{E2A04DBD-654D-446A-9D05-225D7DD4B332}">
      <dgm:prSet/>
      <dgm:spPr/>
      <dgm:t>
        <a:bodyPr/>
        <a:lstStyle/>
        <a:p>
          <a:endParaRPr lang="en-IN"/>
        </a:p>
      </dgm:t>
    </dgm:pt>
    <dgm:pt modelId="{019E1C54-2E12-4B69-B4DD-C099718997B4}" type="sibTrans" cxnId="{E2A04DBD-654D-446A-9D05-225D7DD4B332}">
      <dgm:prSet/>
      <dgm:spPr/>
      <dgm:t>
        <a:bodyPr/>
        <a:lstStyle/>
        <a:p>
          <a:endParaRPr lang="en-IN"/>
        </a:p>
      </dgm:t>
    </dgm:pt>
    <dgm:pt modelId="{CAF9AE34-932D-408D-8949-DC86FB16E413}">
      <dgm:prSet phldrT="[Text]"/>
      <dgm:spPr/>
      <dgm:t>
        <a:bodyPr/>
        <a:lstStyle/>
        <a:p>
          <a:r>
            <a:rPr lang="en-IN"/>
            <a:t>Savings</a:t>
          </a:r>
        </a:p>
      </dgm:t>
    </dgm:pt>
    <dgm:pt modelId="{7B6103C6-2470-4821-A66F-ADA060AFC2FA}" type="parTrans" cxnId="{F2AE9FE6-E2D2-4083-A199-F47785752F2B}">
      <dgm:prSet/>
      <dgm:spPr/>
      <dgm:t>
        <a:bodyPr/>
        <a:lstStyle/>
        <a:p>
          <a:endParaRPr lang="en-IN"/>
        </a:p>
      </dgm:t>
    </dgm:pt>
    <dgm:pt modelId="{AA316D05-C473-406A-9A03-3FE84F62C1D2}" type="sibTrans" cxnId="{F2AE9FE6-E2D2-4083-A199-F47785752F2B}">
      <dgm:prSet/>
      <dgm:spPr/>
      <dgm:t>
        <a:bodyPr/>
        <a:lstStyle/>
        <a:p>
          <a:endParaRPr lang="en-IN"/>
        </a:p>
      </dgm:t>
    </dgm:pt>
    <dgm:pt modelId="{9C37EC75-127A-4CD1-A6E8-BCFBF04E8701}">
      <dgm:prSet phldrT="[Text]"/>
      <dgm:spPr/>
      <dgm:t>
        <a:bodyPr/>
        <a:lstStyle/>
        <a:p>
          <a:r>
            <a:rPr lang="en-IN"/>
            <a:t>Spendin</a:t>
          </a:r>
        </a:p>
      </dgm:t>
    </dgm:pt>
    <dgm:pt modelId="{E43D961A-A1C1-47FA-AD63-A8119839D05C}" type="parTrans" cxnId="{362D30C1-E3AA-483B-B135-9A6F5251DF6A}">
      <dgm:prSet/>
      <dgm:spPr/>
      <dgm:t>
        <a:bodyPr/>
        <a:lstStyle/>
        <a:p>
          <a:endParaRPr lang="en-IN"/>
        </a:p>
      </dgm:t>
    </dgm:pt>
    <dgm:pt modelId="{CD0B482F-3FA8-438C-96E1-493D90A6A300}" type="sibTrans" cxnId="{362D30C1-E3AA-483B-B135-9A6F5251DF6A}">
      <dgm:prSet/>
      <dgm:spPr/>
      <dgm:t>
        <a:bodyPr/>
        <a:lstStyle/>
        <a:p>
          <a:endParaRPr lang="en-IN"/>
        </a:p>
      </dgm:t>
    </dgm:pt>
    <dgm:pt modelId="{FF02AD99-A748-4155-9F2F-EC4750A6D374}" type="pres">
      <dgm:prSet presAssocID="{7D9A9179-673D-4DBB-929E-F0B00DB1EB71}" presName="compositeShape" presStyleCnt="0">
        <dgm:presLayoutVars>
          <dgm:chMax val="7"/>
          <dgm:dir/>
          <dgm:resizeHandles val="exact"/>
        </dgm:presLayoutVars>
      </dgm:prSet>
      <dgm:spPr/>
    </dgm:pt>
    <dgm:pt modelId="{367C203A-6CB0-45FE-B6F9-DBDDC0AB50F5}" type="pres">
      <dgm:prSet presAssocID="{7D9A9179-673D-4DBB-929E-F0B00DB1EB71}" presName="wedge1" presStyleLbl="node1" presStyleIdx="0" presStyleCnt="3" custLinFactNeighborX="-1860" custLinFactNeighborY="2687"/>
      <dgm:spPr/>
    </dgm:pt>
    <dgm:pt modelId="{0FBCB5C2-9AE1-472B-8321-A8CC1B8EC316}" type="pres">
      <dgm:prSet presAssocID="{7D9A9179-673D-4DBB-929E-F0B00DB1EB71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4B7E1FF7-02C7-4441-8966-80C8DCBD89B5}" type="pres">
      <dgm:prSet presAssocID="{7D9A9179-673D-4DBB-929E-F0B00DB1EB71}" presName="wedge2" presStyleLbl="node1" presStyleIdx="1" presStyleCnt="3"/>
      <dgm:spPr/>
    </dgm:pt>
    <dgm:pt modelId="{A2ED3AF1-1438-4283-B929-E6CC20006CDD}" type="pres">
      <dgm:prSet presAssocID="{7D9A9179-673D-4DBB-929E-F0B00DB1EB71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C2D05435-B077-4CEA-A058-D2B3424FB866}" type="pres">
      <dgm:prSet presAssocID="{7D9A9179-673D-4DBB-929E-F0B00DB1EB71}" presName="wedge3" presStyleLbl="node1" presStyleIdx="2" presStyleCnt="3"/>
      <dgm:spPr/>
    </dgm:pt>
    <dgm:pt modelId="{2BEEBA50-79F7-451F-BF38-1AD5C655EE47}" type="pres">
      <dgm:prSet presAssocID="{7D9A9179-673D-4DBB-929E-F0B00DB1EB71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96D63208-0FB6-43F5-B7BD-4BBAB711D85F}" type="presOf" srcId="{CAF9AE34-932D-408D-8949-DC86FB16E413}" destId="{4B7E1FF7-02C7-4441-8966-80C8DCBD89B5}" srcOrd="0" destOrd="0" presId="urn:microsoft.com/office/officeart/2005/8/layout/chart3"/>
    <dgm:cxn modelId="{5139CB1C-3A36-4650-8E03-717036A42412}" type="presOf" srcId="{36E12058-6B7A-47CC-965D-B3BCB033A454}" destId="{367C203A-6CB0-45FE-B6F9-DBDDC0AB50F5}" srcOrd="0" destOrd="0" presId="urn:microsoft.com/office/officeart/2005/8/layout/chart3"/>
    <dgm:cxn modelId="{B150DD5F-6CBB-4493-B60F-669692004192}" type="presOf" srcId="{7D9A9179-673D-4DBB-929E-F0B00DB1EB71}" destId="{FF02AD99-A748-4155-9F2F-EC4750A6D374}" srcOrd="0" destOrd="0" presId="urn:microsoft.com/office/officeart/2005/8/layout/chart3"/>
    <dgm:cxn modelId="{DAD78C63-1249-42C3-921F-B140EF445537}" type="presOf" srcId="{36E12058-6B7A-47CC-965D-B3BCB033A454}" destId="{0FBCB5C2-9AE1-472B-8321-A8CC1B8EC316}" srcOrd="1" destOrd="0" presId="urn:microsoft.com/office/officeart/2005/8/layout/chart3"/>
    <dgm:cxn modelId="{53E46665-A5DB-406D-B2F2-5F5B26E071BE}" type="presOf" srcId="{9C37EC75-127A-4CD1-A6E8-BCFBF04E8701}" destId="{C2D05435-B077-4CEA-A058-D2B3424FB866}" srcOrd="0" destOrd="0" presId="urn:microsoft.com/office/officeart/2005/8/layout/chart3"/>
    <dgm:cxn modelId="{F687AC91-5E73-49F8-BC57-84B162E01403}" type="presOf" srcId="{9C37EC75-127A-4CD1-A6E8-BCFBF04E8701}" destId="{2BEEBA50-79F7-451F-BF38-1AD5C655EE47}" srcOrd="1" destOrd="0" presId="urn:microsoft.com/office/officeart/2005/8/layout/chart3"/>
    <dgm:cxn modelId="{E2A04DBD-654D-446A-9D05-225D7DD4B332}" srcId="{7D9A9179-673D-4DBB-929E-F0B00DB1EB71}" destId="{36E12058-6B7A-47CC-965D-B3BCB033A454}" srcOrd="0" destOrd="0" parTransId="{AD75BDCC-CFD0-45BF-A91F-D36F07DB4CB5}" sibTransId="{019E1C54-2E12-4B69-B4DD-C099718997B4}"/>
    <dgm:cxn modelId="{362D30C1-E3AA-483B-B135-9A6F5251DF6A}" srcId="{7D9A9179-673D-4DBB-929E-F0B00DB1EB71}" destId="{9C37EC75-127A-4CD1-A6E8-BCFBF04E8701}" srcOrd="2" destOrd="0" parTransId="{E43D961A-A1C1-47FA-AD63-A8119839D05C}" sibTransId="{CD0B482F-3FA8-438C-96E1-493D90A6A300}"/>
    <dgm:cxn modelId="{4F3EE8D6-8C7B-4025-B97C-5FE057D2B7F1}" type="presOf" srcId="{CAF9AE34-932D-408D-8949-DC86FB16E413}" destId="{A2ED3AF1-1438-4283-B929-E6CC20006CDD}" srcOrd="1" destOrd="0" presId="urn:microsoft.com/office/officeart/2005/8/layout/chart3"/>
    <dgm:cxn modelId="{F2AE9FE6-E2D2-4083-A199-F47785752F2B}" srcId="{7D9A9179-673D-4DBB-929E-F0B00DB1EB71}" destId="{CAF9AE34-932D-408D-8949-DC86FB16E413}" srcOrd="1" destOrd="0" parTransId="{7B6103C6-2470-4821-A66F-ADA060AFC2FA}" sibTransId="{AA316D05-C473-406A-9A03-3FE84F62C1D2}"/>
    <dgm:cxn modelId="{CAA62F91-4C30-4353-B83F-83B086523EA1}" type="presParOf" srcId="{FF02AD99-A748-4155-9F2F-EC4750A6D374}" destId="{367C203A-6CB0-45FE-B6F9-DBDDC0AB50F5}" srcOrd="0" destOrd="0" presId="urn:microsoft.com/office/officeart/2005/8/layout/chart3"/>
    <dgm:cxn modelId="{38094E00-9F39-4CF9-BE16-9150E6C2F199}" type="presParOf" srcId="{FF02AD99-A748-4155-9F2F-EC4750A6D374}" destId="{0FBCB5C2-9AE1-472B-8321-A8CC1B8EC316}" srcOrd="1" destOrd="0" presId="urn:microsoft.com/office/officeart/2005/8/layout/chart3"/>
    <dgm:cxn modelId="{8F57B5F2-6188-4B7E-ABEF-F7A78AC9A4D7}" type="presParOf" srcId="{FF02AD99-A748-4155-9F2F-EC4750A6D374}" destId="{4B7E1FF7-02C7-4441-8966-80C8DCBD89B5}" srcOrd="2" destOrd="0" presId="urn:microsoft.com/office/officeart/2005/8/layout/chart3"/>
    <dgm:cxn modelId="{BDB7DBBE-1AE5-4B32-96E3-EC0637513AC2}" type="presParOf" srcId="{FF02AD99-A748-4155-9F2F-EC4750A6D374}" destId="{A2ED3AF1-1438-4283-B929-E6CC20006CDD}" srcOrd="3" destOrd="0" presId="urn:microsoft.com/office/officeart/2005/8/layout/chart3"/>
    <dgm:cxn modelId="{70697C77-E922-42DA-A7AD-2D8B81CED542}" type="presParOf" srcId="{FF02AD99-A748-4155-9F2F-EC4750A6D374}" destId="{C2D05435-B077-4CEA-A058-D2B3424FB866}" srcOrd="4" destOrd="0" presId="urn:microsoft.com/office/officeart/2005/8/layout/chart3"/>
    <dgm:cxn modelId="{90E514A4-76C9-404C-81A2-F75DE4EC4F45}" type="presParOf" srcId="{FF02AD99-A748-4155-9F2F-EC4750A6D374}" destId="{2BEEBA50-79F7-451F-BF38-1AD5C655EE47}" srcOrd="5" destOrd="0" presId="urn:microsoft.com/office/officeart/2005/8/layout/chart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7C203A-6CB0-45FE-B6F9-DBDDC0AB50F5}">
      <dsp:nvSpPr>
        <dsp:cNvPr id="0" name=""/>
        <dsp:cNvSpPr/>
      </dsp:nvSpPr>
      <dsp:spPr>
        <a:xfrm>
          <a:off x="263141" y="103980"/>
          <a:ext cx="969721" cy="969721"/>
        </a:xfrm>
        <a:prstGeom prst="pie">
          <a:avLst>
            <a:gd name="adj1" fmla="val 16200000"/>
            <a:gd name="adj2" fmla="val 18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Salary</a:t>
          </a:r>
        </a:p>
      </dsp:txBody>
      <dsp:txXfrm>
        <a:off x="790369" y="282917"/>
        <a:ext cx="329012" cy="323240"/>
      </dsp:txXfrm>
    </dsp:sp>
    <dsp:sp modelId="{4B7E1FF7-02C7-4441-8966-80C8DCBD89B5}">
      <dsp:nvSpPr>
        <dsp:cNvPr id="0" name=""/>
        <dsp:cNvSpPr/>
      </dsp:nvSpPr>
      <dsp:spPr>
        <a:xfrm>
          <a:off x="231191" y="106784"/>
          <a:ext cx="969721" cy="969721"/>
        </a:xfrm>
        <a:prstGeom prst="pie">
          <a:avLst>
            <a:gd name="adj1" fmla="val 1800000"/>
            <a:gd name="adj2" fmla="val 90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Savings</a:t>
          </a:r>
        </a:p>
      </dsp:txBody>
      <dsp:txXfrm>
        <a:off x="496710" y="718632"/>
        <a:ext cx="438683" cy="300151"/>
      </dsp:txXfrm>
    </dsp:sp>
    <dsp:sp modelId="{C2D05435-B077-4CEA-A058-D2B3424FB866}">
      <dsp:nvSpPr>
        <dsp:cNvPr id="0" name=""/>
        <dsp:cNvSpPr/>
      </dsp:nvSpPr>
      <dsp:spPr>
        <a:xfrm>
          <a:off x="231191" y="106784"/>
          <a:ext cx="969721" cy="969721"/>
        </a:xfrm>
        <a:prstGeom prst="pie">
          <a:avLst>
            <a:gd name="adj1" fmla="val 9000000"/>
            <a:gd name="adj2" fmla="val 162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Spendin</a:t>
          </a:r>
        </a:p>
      </dsp:txBody>
      <dsp:txXfrm>
        <a:off x="335090" y="297265"/>
        <a:ext cx="329012" cy="3232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art3">
  <dgm:title val=""/>
  <dgm:desc val=""/>
  <dgm:catLst>
    <dgm:cat type="relationship" pri="27000"/>
    <dgm:cat type="cycle" pri="8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presOf/>
    <dgm:shape xmlns:r="http://schemas.openxmlformats.org/officeDocument/2006/relationships" r:blip="">
      <dgm:adjLst/>
    </dgm:shape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205"/>
          <dgm:constr type="t" for="ch" forName="wedge1Tx" refType="h" fact="0.205"/>
          <dgm:constr type="w" for="ch" forName="wedge1Tx" refType="w" fact="0.59"/>
          <dgm:constr type="h" for="ch" forName="wedge1Tx" refType="h" fact="0.59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52"/>
          <dgm:constr type="t" for="ch" forName="wedge1Tx" refType="h" fact="0.205"/>
          <dgm:constr type="w" for="ch" forName="wedge1Tx" refType="w" fact="0.295"/>
          <dgm:constr type="h" for="ch" forName="wedge1Tx" refType="h" fact="0.59"/>
          <dgm:constr type="l" for="ch" forName="wedge2" refType="w" fact="0.08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wedge2Tx" refType="w" fact="0.2"/>
          <dgm:constr type="t" for="ch" forName="wedge2Tx" refType="h" fact="0.205"/>
          <dgm:constr type="w" for="ch" forName="wedge2Tx" refType="w" fact="0.295"/>
          <dgm:constr type="h" for="ch" forName="wedge2Tx" refType="h" fact="0.59"/>
          <dgm:constr type="primFontSz" for="ch" ptType="node" op="equ"/>
        </dgm:constrLst>
      </dgm:if>
      <dgm:if name="Name3" axis="ch" ptType="node" func="cnt" op="equ" val="3">
        <dgm:choose name="Name4">
          <dgm:if name="Name5" func="var" arg="dir" op="equ" val="norm">
            <dgm:constrLst>
              <dgm:constr type="l" for="ch" forName="wedge1" refType="w" fact="0.1233"/>
              <dgm:constr type="t" for="ch" forName="wedge1" refType="w" fact="0.055"/>
              <dgm:constr type="w" for="ch" forName="wedge1" refType="w" fact="0.84"/>
              <dgm:constr type="h" for="ch" forName="wedge1" refType="h" fact="0.84"/>
              <dgm:constr type="l" for="ch" forName="wedge1Tx" refType="w" fact="0.58"/>
              <dgm:constr type="t" for="ch" forName="wedge1Tx" refType="h" fact="0.21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"/>
              <dgm:constr type="t" for="ch" forName="wedge3Tx" refType="h" fact="0.245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if>
          <dgm:else name="Name6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45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367"/>
              <dgm:constr type="t" for="ch" forName="wedge3" refType="w" fact="0.055"/>
              <dgm:constr type="w" for="ch" forName="wedge3" refType="w" fact="0.84"/>
              <dgm:constr type="h" for="ch" forName="wedge3" refType="h" fact="0.84"/>
              <dgm:constr type="l" for="ch" forName="wedge3Tx" refType="w" fact="0.14"/>
              <dgm:constr type="t" for="ch" forName="wedge3Tx" refType="h" fact="0.21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else>
        </dgm:choose>
      </dgm:if>
      <dgm:if name="Name7" axis="ch" ptType="node" func="cnt" op="equ" val="4">
        <dgm:choose name="Name8">
          <dgm:if name="Name9" func="var" arg="dir" op="equ" val="norm">
            <dgm:constrLst>
              <dgm:constr type="l" for="ch" forName="wedge1" refType="w" fact="0.1154"/>
              <dgm:constr type="t" for="ch" forName="wedge1" refType="w" fact="0.0446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75"/>
              <dgm:constr type="t" for="ch" forName="wedge4Tx" refType="h" fact="0.235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if>
          <dgm:else name="Name10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5"/>
              <dgm:constr type="t" for="ch" forName="wedge1Tx" refType="h" fact="0.235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446"/>
              <dgm:constr type="t" for="ch" forName="wedge4" refType="h" fact="0.0446"/>
              <dgm:constr type="w" for="ch" forName="wedge4" refType="w" fact="0.84"/>
              <dgm:constr type="h" for="ch" forName="wedge4" refType="h" fact="0.84"/>
              <dgm:constr type="l" for="ch" forName="wedge4Tx" refType="w" fact="0.145"/>
              <dgm:constr type="t" for="ch" forName="wedge4Tx" refType="h" fact="0.2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else>
        </dgm:choose>
      </dgm:if>
      <dgm:if name="Name11" axis="ch" ptType="node" func="cnt" op="equ" val="5">
        <dgm:choose name="Name12">
          <dgm:if name="Name13" func="var" arg="dir" op="equ" val="norm">
            <dgm:constrLst>
              <dgm:constr type="l" for="ch" forName="wedge1" refType="w" fact="0.1094"/>
              <dgm:constr type="t" for="ch" forName="wedge1" refType="w" fact="0.0395"/>
              <dgm:constr type="w" for="ch" forName="wedge1" refType="w" fact="0.84"/>
              <dgm:constr type="h" for="ch" forName="wedge1" refType="h" fact="0.84"/>
              <dgm:constr type="l" for="ch" forName="wedge1Tx" refType="w" fact="0.54"/>
              <dgm:constr type="t" for="ch" forName="wedge1Tx" refType="h" fact="0.165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2025"/>
              <dgm:constr type="t" for="ch" forName="wedge5Tx" refType="h" fact="0.208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if>
          <dgm:else name="Name14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"/>
              <dgm:constr type="t" for="ch" forName="wedge1Tx" refType="h" fact="0.208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506"/>
              <dgm:constr type="t" for="ch" forName="wedge5" refType="h" fact="0.0395"/>
              <dgm:constr type="w" for="ch" forName="wedge5" refType="w" fact="0.84"/>
              <dgm:constr type="h" for="ch" forName="wedge5" refType="h" fact="0.84"/>
              <dgm:constr type="l" for="ch" forName="wedge5Tx" refType="w" fact="0.18"/>
              <dgm:constr type="t" for="ch" forName="wedge5Tx" refType="h" fact="0.165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else>
        </dgm:choose>
      </dgm:if>
      <dgm:if name="Name15" axis="ch" ptType="node" func="cnt" op="equ" val="6">
        <dgm:choose name="Name16">
          <dgm:if name="Name17" func="var" arg="dir" op="equ" val="norm">
            <dgm:constrLst>
              <dgm:constr type="l" for="ch" forName="wedge1" refType="w" fact="0.105"/>
              <dgm:constr type="t" for="ch" forName="wedge1" refType="w" fact="0.0367"/>
              <dgm:constr type="w" for="ch" forName="wedge1" refType="w" fact="0.84"/>
              <dgm:constr type="h" for="ch" forName="wedge1" refType="h" fact="0.84"/>
              <dgm:constr type="l" for="ch" forName="wedge1Tx" refType="w" fact="0.534"/>
              <dgm:constr type="t" for="ch" forName="wedge1Tx" refType="h" fact="0.126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246"/>
              <dgm:constr type="t" for="ch" forName="wedge6Tx" refType="h" fact="0.1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if>
          <dgm:else name="Name18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9"/>
              <dgm:constr type="t" for="ch" forName="wedge1Tx" refType="h" fact="0.1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55"/>
              <dgm:constr type="t" for="ch" forName="wedge6" refType="h" fact="0.0367"/>
              <dgm:constr type="w" for="ch" forName="wedge6" refType="w" fact="0.84"/>
              <dgm:constr type="h" for="ch" forName="wedge6" refType="h" fact="0.84"/>
              <dgm:constr type="l" for="ch" forName="wedge6Tx" refType="w" fact="0.221"/>
              <dgm:constr type="t" for="ch" forName="wedge6Tx" refType="h" fact="0.126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else>
        </dgm:choose>
      </dgm:if>
      <dgm:else name="Name19">
        <dgm:choose name="Name20">
          <dgm:if name="Name21" func="var" arg="dir" op="equ" val="norm">
            <dgm:constrLst>
              <dgm:constr type="l" for="ch" forName="wedge1" refType="w" fact="0.1017"/>
              <dgm:constr type="t" for="ch" forName="wedge1" refType="w" fact="0.035"/>
              <dgm:constr type="w" for="ch" forName="wedge1" refType="w" fact="0.84"/>
              <dgm:constr type="h" for="ch" forName="wedge1" refType="h" fact="0.84"/>
              <dgm:constr type="l" for="ch" forName="wedge1Tx" refType="w" fact="0.53"/>
              <dgm:constr type="t" for="ch" forName="wedge1Tx" refType="h" fact="0.115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8"/>
              <dgm:constr type="t" for="ch" forName="wedge7" refType="h" fact="0.08"/>
              <dgm:constr type="w" for="ch" forName="wedge7" refType="w" fact="0.84"/>
              <dgm:constr type="h" for="ch" forName="wedge7" refType="h" fact="0.84"/>
              <dgm:constr type="l" for="ch" forName="wedge7Tx" refType="w" fact="0.262"/>
              <dgm:constr type="t" for="ch" forName="wedge7Tx" refType="h" fact="0.16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if>
          <dgm:else name="Name22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8"/>
              <dgm:constr type="t" for="ch" forName="wedge1Tx" refType="h" fact="0.16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583"/>
              <dgm:constr type="t" for="ch" forName="wedge7" refType="h" fact="0.035"/>
              <dgm:constr type="w" for="ch" forName="wedge7" refType="w" fact="0.84"/>
              <dgm:constr type="h" for="ch" forName="wedge7" refType="h" fact="0.84"/>
              <dgm:constr type="l" for="ch" forName="wedge7Tx" refType="w" fact="0.2403"/>
              <dgm:constr type="t" for="ch" forName="wedge7Tx" refType="h" fact="0.115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else>
        </dgm:choose>
      </dgm:else>
    </dgm:choose>
    <dgm:ruleLst/>
    <dgm:choose name="Name23">
      <dgm:if name="Name24" axis="ch" ptType="node" func="cnt" op="gte" val="1">
        <dgm:layoutNode name="wedge1">
          <dgm:alg type="sp"/>
          <dgm:choose name="Name25">
            <dgm:if name="Name26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27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28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29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30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31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32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33">
            <dgm:if name="Name34" func="var" arg="dir" op="equ" val="norm">
              <dgm:presOf axis="ch desOrSelf" ptType="node node" st="1 1" cnt="1 0"/>
            </dgm:if>
            <dgm:else name="Name35">
              <dgm:choose name="Name36">
                <dgm:if name="Name37" axis="ch" ptType="node" func="cnt" op="equ" val="1">
                  <dgm:presOf axis="ch desOrSelf" ptType="node node" st="1 1" cnt="1 0"/>
                </dgm:if>
                <dgm:if name="Name38" axis="ch" ptType="node" func="cnt" op="equ" val="2">
                  <dgm:presOf axis="ch desOrSelf" ptType="node node" st="2 1" cnt="1 0"/>
                </dgm:if>
                <dgm:if name="Name39" axis="ch" ptType="node" func="cnt" op="equ" val="3">
                  <dgm:presOf axis="ch desOrSelf" ptType="node node" st="3 1" cnt="1 0"/>
                </dgm:if>
                <dgm:if name="Name40" axis="ch" ptType="node" func="cnt" op="equ" val="4">
                  <dgm:presOf axis="ch desOrSelf" ptType="node node" st="4 1" cnt="1 0"/>
                </dgm:if>
                <dgm:if name="Name41" axis="ch" ptType="node" func="cnt" op="equ" val="5">
                  <dgm:presOf axis="ch desOrSelf" ptType="node node" st="5 1" cnt="1 0"/>
                </dgm:if>
                <dgm:if name="Name42" axis="ch" ptType="node" func="cnt" op="equ" val="6">
                  <dgm:presOf axis="ch desOrSelf" ptType="node node" st="6 1" cnt="1 0"/>
                </dgm:if>
                <dgm:else name="Name43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44">
            <dgm:if name="Name45" func="var" arg="dir" op="equ" val="norm">
              <dgm:presOf axis="ch desOrSelf" ptType="node node" st="1 1" cnt="1 0"/>
            </dgm:if>
            <dgm:else name="Name46">
              <dgm:choose name="Name47">
                <dgm:if name="Name48" axis="ch" ptType="node" func="cnt" op="equ" val="1">
                  <dgm:presOf axis="ch desOrSelf" ptType="node node" st="1 1" cnt="1 0"/>
                </dgm:if>
                <dgm:if name="Name49" axis="ch" ptType="node" func="cnt" op="equ" val="2">
                  <dgm:presOf axis="ch desOrSelf" ptType="node node" st="2 1" cnt="1 0"/>
                </dgm:if>
                <dgm:if name="Name50" axis="ch" ptType="node" func="cnt" op="equ" val="3">
                  <dgm:presOf axis="ch desOrSelf" ptType="node node" st="3 1" cnt="1 0"/>
                </dgm:if>
                <dgm:if name="Name51" axis="ch" ptType="node" func="cnt" op="equ" val="4">
                  <dgm:presOf axis="ch desOrSelf" ptType="node node" st="4 1" cnt="1 0"/>
                </dgm:if>
                <dgm:if name="Name52" axis="ch" ptType="node" func="cnt" op="equ" val="5">
                  <dgm:presOf axis="ch desOrSelf" ptType="node node" st="5 1" cnt="1 0"/>
                </dgm:if>
                <dgm:if name="Name53" axis="ch" ptType="node" func="cnt" op="equ" val="6">
                  <dgm:presOf axis="ch desOrSelf" ptType="node node" st="6 1" cnt="1 0"/>
                </dgm:if>
                <dgm:else name="Name54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55"/>
    </dgm:choose>
    <dgm:choose name="Name56">
      <dgm:if name="Name57" axis="ch" ptType="node" func="cnt" op="gte" val="2">
        <dgm:layoutNode name="wedge2">
          <dgm:alg type="sp"/>
          <dgm:choose name="Name58">
            <dgm:if name="Name59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60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61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62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63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64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65">
            <dgm:if name="Name66" func="var" arg="dir" op="equ" val="norm">
              <dgm:presOf axis="ch desOrSelf" ptType="node node" st="2 1" cnt="1 0"/>
            </dgm:if>
            <dgm:else name="Name67">
              <dgm:choose name="Name68">
                <dgm:if name="Name69" axis="ch" ptType="node" func="cnt" op="equ" val="2">
                  <dgm:presOf axis="ch desOrSelf" ptType="node node" st="1 1" cnt="1 0"/>
                </dgm:if>
                <dgm:if name="Name70" axis="ch" ptType="node" func="cnt" op="equ" val="3">
                  <dgm:presOf axis="ch desOrSelf" ptType="node node" st="2 1" cnt="1 0"/>
                </dgm:if>
                <dgm:if name="Name71" axis="ch" ptType="node" func="cnt" op="equ" val="4">
                  <dgm:presOf axis="ch desOrSelf" ptType="node node" st="3 1" cnt="1 0"/>
                </dgm:if>
                <dgm:if name="Name72" axis="ch" ptType="node" func="cnt" op="equ" val="5">
                  <dgm:presOf axis="ch desOrSelf" ptType="node node" st="4 1" cnt="1 0"/>
                </dgm:if>
                <dgm:if name="Name73" axis="ch" ptType="node" func="cnt" op="equ" val="6">
                  <dgm:presOf axis="ch desOrSelf" ptType="node node" st="5 1" cnt="1 0"/>
                </dgm:if>
                <dgm:else name="Name74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75">
            <dgm:if name="Name76" func="var" arg="dir" op="equ" val="norm">
              <dgm:presOf axis="ch desOrSelf" ptType="node node" st="2 1" cnt="1 0"/>
            </dgm:if>
            <dgm:else name="Name77">
              <dgm:choose name="Name78">
                <dgm:if name="Name79" axis="ch" ptType="node" func="cnt" op="equ" val="2">
                  <dgm:presOf axis="ch desOrSelf" ptType="node node" st="1 1" cnt="1 0"/>
                </dgm:if>
                <dgm:if name="Name80" axis="ch" ptType="node" func="cnt" op="equ" val="3">
                  <dgm:presOf axis="ch desOrSelf" ptType="node node" st="2 1" cnt="1 0"/>
                </dgm:if>
                <dgm:if name="Name81" axis="ch" ptType="node" func="cnt" op="equ" val="4">
                  <dgm:presOf axis="ch desOrSelf" ptType="node node" st="3 1" cnt="1 0"/>
                </dgm:if>
                <dgm:if name="Name82" axis="ch" ptType="node" func="cnt" op="equ" val="5">
                  <dgm:presOf axis="ch desOrSelf" ptType="node node" st="4 1" cnt="1 0"/>
                </dgm:if>
                <dgm:if name="Name83" axis="ch" ptType="node" func="cnt" op="equ" val="6">
                  <dgm:presOf axis="ch desOrSelf" ptType="node node" st="5 1" cnt="1 0"/>
                </dgm:if>
                <dgm:else name="Name84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85"/>
    </dgm:choose>
    <dgm:choose name="Name86">
      <dgm:if name="Name87" axis="ch" ptType="node" func="cnt" op="gte" val="3">
        <dgm:layoutNode name="wedge3">
          <dgm:alg type="sp"/>
          <dgm:choose name="Name88">
            <dgm:if name="Name89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90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91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92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93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94">
            <dgm:if name="Name95" func="var" arg="dir" op="equ" val="norm">
              <dgm:presOf axis="ch desOrSelf" ptType="node node" st="3 1" cnt="1 0"/>
            </dgm:if>
            <dgm:else name="Name96">
              <dgm:choose name="Name97">
                <dgm:if name="Name98" axis="ch" ptType="node" func="cnt" op="equ" val="3">
                  <dgm:presOf axis="ch desOrSelf" ptType="node node" st="1 1" cnt="1 0"/>
                </dgm:if>
                <dgm:if name="Name99" axis="ch" ptType="node" func="cnt" op="equ" val="4">
                  <dgm:presOf axis="ch desOrSelf" ptType="node node" st="2 1" cnt="1 0"/>
                </dgm:if>
                <dgm:if name="Name100" axis="ch" ptType="node" func="cnt" op="equ" val="5">
                  <dgm:presOf axis="ch desOrSelf" ptType="node node" st="3 1" cnt="1 0"/>
                </dgm:if>
                <dgm:if name="Name101" axis="ch" ptType="node" func="cnt" op="equ" val="6">
                  <dgm:presOf axis="ch desOrSelf" ptType="node node" st="4 1" cnt="1 0"/>
                </dgm:if>
                <dgm:else name="Name102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03">
            <dgm:if name="Name104" func="var" arg="dir" op="equ" val="norm">
              <dgm:presOf axis="ch desOrSelf" ptType="node node" st="3 1" cnt="1 0"/>
            </dgm:if>
            <dgm:else name="Name105">
              <dgm:choose name="Name106">
                <dgm:if name="Name107" axis="ch" ptType="node" func="cnt" op="equ" val="3">
                  <dgm:presOf axis="ch desOrSelf" ptType="node node" st="1 1" cnt="1 0"/>
                </dgm:if>
                <dgm:if name="Name108" axis="ch" ptType="node" func="cnt" op="equ" val="4">
                  <dgm:presOf axis="ch desOrSelf" ptType="node node" st="2 1" cnt="1 0"/>
                </dgm:if>
                <dgm:if name="Name109" axis="ch" ptType="node" func="cnt" op="equ" val="5">
                  <dgm:presOf axis="ch desOrSelf" ptType="node node" st="3 1" cnt="1 0"/>
                </dgm:if>
                <dgm:if name="Name110" axis="ch" ptType="node" func="cnt" op="equ" val="6">
                  <dgm:presOf axis="ch desOrSelf" ptType="node node" st="4 1" cnt="1 0"/>
                </dgm:if>
                <dgm:else name="Name111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12"/>
    </dgm:choose>
    <dgm:choose name="Name113">
      <dgm:if name="Name114" axis="ch" ptType="node" func="cnt" op="gte" val="4">
        <dgm:layoutNode name="wedge4">
          <dgm:alg type="sp"/>
          <dgm:choose name="Name115">
            <dgm:if name="Name116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17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18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19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20">
            <dgm:if name="Name121" func="var" arg="dir" op="equ" val="norm">
              <dgm:presOf axis="ch desOrSelf" ptType="node node" st="4 1" cnt="1 0"/>
            </dgm:if>
            <dgm:else name="Name122">
              <dgm:choose name="Name123">
                <dgm:if name="Name124" axis="ch" ptType="node" func="cnt" op="equ" val="4">
                  <dgm:presOf axis="ch desOrSelf" ptType="node node" st="1 1" cnt="1 0"/>
                </dgm:if>
                <dgm:if name="Name125" axis="ch" ptType="node" func="cnt" op="equ" val="5">
                  <dgm:presOf axis="ch desOrSelf" ptType="node node" st="2 1" cnt="1 0"/>
                </dgm:if>
                <dgm:if name="Name126" axis="ch" ptType="node" func="cnt" op="equ" val="6">
                  <dgm:presOf axis="ch desOrSelf" ptType="node node" st="3 1" cnt="1 0"/>
                </dgm:if>
                <dgm:else name="Name127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28">
            <dgm:if name="Name129" func="var" arg="dir" op="equ" val="norm">
              <dgm:presOf axis="ch desOrSelf" ptType="node node" st="4 1" cnt="1 0"/>
            </dgm:if>
            <dgm:else name="Name130">
              <dgm:choose name="Name131">
                <dgm:if name="Name132" axis="ch" ptType="node" func="cnt" op="equ" val="4">
                  <dgm:presOf axis="ch desOrSelf" ptType="node node" st="1 1" cnt="1 0"/>
                </dgm:if>
                <dgm:if name="Name133" axis="ch" ptType="node" func="cnt" op="equ" val="5">
                  <dgm:presOf axis="ch desOrSelf" ptType="node node" st="2 1" cnt="1 0"/>
                </dgm:if>
                <dgm:if name="Name134" axis="ch" ptType="node" func="cnt" op="equ" val="6">
                  <dgm:presOf axis="ch desOrSelf" ptType="node node" st="3 1" cnt="1 0"/>
                </dgm:if>
                <dgm:else name="Name135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36"/>
    </dgm:choose>
    <dgm:choose name="Name137">
      <dgm:if name="Name138" axis="ch" ptType="node" func="cnt" op="gte" val="5">
        <dgm:layoutNode name="wedge5">
          <dgm:alg type="sp"/>
          <dgm:choose name="Name139">
            <dgm:if name="Name140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41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42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43">
            <dgm:if name="Name144" func="var" arg="dir" op="equ" val="norm">
              <dgm:presOf axis="ch desOrSelf" ptType="node node" st="5 1" cnt="1 0"/>
            </dgm:if>
            <dgm:else name="Name145">
              <dgm:choose name="Name146">
                <dgm:if name="Name147" axis="ch" ptType="node" func="cnt" op="equ" val="5">
                  <dgm:presOf axis="ch desOrSelf" ptType="node node" st="1 1" cnt="1 0"/>
                </dgm:if>
                <dgm:if name="Name148" axis="ch" ptType="node" func="cnt" op="equ" val="6">
                  <dgm:presOf axis="ch desOrSelf" ptType="node node" st="2 1" cnt="1 0"/>
                </dgm:if>
                <dgm:else name="Name149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0">
            <dgm:if name="Name151" func="var" arg="dir" op="equ" val="norm">
              <dgm:presOf axis="ch desOrSelf" ptType="node node" st="5 1" cnt="1 0"/>
            </dgm:if>
            <dgm:else name="Name152">
              <dgm:choose name="Name153">
                <dgm:if name="Name154" axis="ch" ptType="node" func="cnt" op="equ" val="5">
                  <dgm:presOf axis="ch desOrSelf" ptType="node node" st="1 1" cnt="1 0"/>
                </dgm:if>
                <dgm:if name="Name155" axis="ch" ptType="node" func="cnt" op="equ" val="6">
                  <dgm:presOf axis="ch desOrSelf" ptType="node node" st="2 1" cnt="1 0"/>
                </dgm:if>
                <dgm:else name="Name156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57"/>
    </dgm:choose>
    <dgm:choose name="Name158">
      <dgm:if name="Name159" axis="ch" ptType="node" func="cnt" op="gte" val="6">
        <dgm:layoutNode name="wedge6">
          <dgm:alg type="sp"/>
          <dgm:choose name="Name160">
            <dgm:if name="Name161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62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63">
            <dgm:if name="Name164" func="var" arg="dir" op="equ" val="norm">
              <dgm:presOf axis="ch desOrSelf" ptType="node node" st="6 1" cnt="1 0"/>
            </dgm:if>
            <dgm:else name="Name165">
              <dgm:choose name="Name166">
                <dgm:if name="Name167" axis="ch" ptType="node" func="cnt" op="equ" val="6">
                  <dgm:presOf axis="ch desOrSelf" ptType="node node" st="1 1" cnt="1 0"/>
                </dgm:if>
                <dgm:else name="Name168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9">
            <dgm:if name="Name170" func="var" arg="dir" op="equ" val="norm">
              <dgm:presOf axis="ch desOrSelf" ptType="node node" st="6 1" cnt="1 0"/>
            </dgm:if>
            <dgm:else name="Name171">
              <dgm:choose name="Name172">
                <dgm:if name="Name173" axis="ch" ptType="node" func="cnt" op="equ" val="6">
                  <dgm:presOf axis="ch desOrSelf" ptType="node node" st="1 1" cnt="1 0"/>
                </dgm:if>
                <dgm:else name="Name174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75"/>
    </dgm:choose>
    <dgm:choose name="Name176">
      <dgm:if name="Name177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78">
            <dgm:if name="Name179" func="var" arg="dir" op="equ" val="norm">
              <dgm:presOf axis="ch desOrSelf" ptType="node node" st="7 1" cnt="1 0"/>
            </dgm:if>
            <dgm:else name="Name180">
              <dgm:presOf axis="ch desOrSelf" ptType="node node" st="1 1" cnt="1 0"/>
            </dgm:else>
          </dgm:choose>
          <dgm:constrLst/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81">
            <dgm:if name="Name182" func="var" arg="dir" op="equ" val="norm">
              <dgm:presOf axis="ch desOrSelf" ptType="node node" st="7 1" cnt="1 0"/>
            </dgm:if>
            <dgm:else name="Name183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84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image" Target="../media/image2.jpeg"/><Relationship Id="rId7" Type="http://schemas.openxmlformats.org/officeDocument/2006/relationships/diagramQuickStyle" Target="../diagrams/quickStyle1.xml"/><Relationship Id="rId2" Type="http://schemas.openxmlformats.org/officeDocument/2006/relationships/hyperlink" Target="https://openclipart.org/detail/170057" TargetMode="External"/><Relationship Id="rId1" Type="http://schemas.openxmlformats.org/officeDocument/2006/relationships/image" Target="../media/image1.png"/><Relationship Id="rId6" Type="http://schemas.openxmlformats.org/officeDocument/2006/relationships/diagramLayout" Target="../diagrams/layout1.xml"/><Relationship Id="rId11" Type="http://schemas.openxmlformats.org/officeDocument/2006/relationships/chart" Target="../charts/chart2.xml"/><Relationship Id="rId5" Type="http://schemas.openxmlformats.org/officeDocument/2006/relationships/diagramData" Target="../diagrams/data1.xml"/><Relationship Id="rId10" Type="http://schemas.openxmlformats.org/officeDocument/2006/relationships/chart" Target="../charts/chart1.xml"/><Relationship Id="rId4" Type="http://schemas.openxmlformats.org/officeDocument/2006/relationships/hyperlink" Target="https://pxhere.com/ko/photo/707120" TargetMode="External"/><Relationship Id="rId9" Type="http://schemas.microsoft.com/office/2007/relationships/diagramDrawing" Target="../diagrams/drawing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11</xdr:row>
      <xdr:rowOff>123825</xdr:rowOff>
    </xdr:from>
    <xdr:to>
      <xdr:col>6</xdr:col>
      <xdr:colOff>802640</xdr:colOff>
      <xdr:row>15</xdr:row>
      <xdr:rowOff>50165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BA464-4207-3E8B-3106-164E313BC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9650" y="2214563"/>
          <a:ext cx="650240" cy="650240"/>
        </a:xfrm>
        <a:prstGeom prst="rect">
          <a:avLst/>
        </a:prstGeom>
      </xdr:spPr>
    </xdr:pic>
    <xdr:clientData/>
  </xdr:twoCellAnchor>
  <xdr:twoCellAnchor editAs="oneCell">
    <xdr:from>
      <xdr:col>7</xdr:col>
      <xdr:colOff>59530</xdr:colOff>
      <xdr:row>12</xdr:row>
      <xdr:rowOff>71438</xdr:rowOff>
    </xdr:from>
    <xdr:to>
      <xdr:col>7</xdr:col>
      <xdr:colOff>666748</xdr:colOff>
      <xdr:row>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E2666-6273-5BE5-A536-58382CA9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5626893" y="2343151"/>
          <a:ext cx="607218" cy="404812"/>
        </a:xfrm>
        <a:prstGeom prst="rect">
          <a:avLst/>
        </a:prstGeom>
      </xdr:spPr>
    </xdr:pic>
    <xdr:clientData/>
  </xdr:twoCellAnchor>
  <xdr:twoCellAnchor>
    <xdr:from>
      <xdr:col>6</xdr:col>
      <xdr:colOff>395288</xdr:colOff>
      <xdr:row>15</xdr:row>
      <xdr:rowOff>14287</xdr:rowOff>
    </xdr:from>
    <xdr:to>
      <xdr:col>6</xdr:col>
      <xdr:colOff>657225</xdr:colOff>
      <xdr:row>17</xdr:row>
      <xdr:rowOff>119062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C238BFB8-3653-7C67-6512-086D5BC6D7E9}"/>
            </a:ext>
          </a:extLst>
        </xdr:cNvPr>
        <xdr:cNvSpPr/>
      </xdr:nvSpPr>
      <xdr:spPr>
        <a:xfrm>
          <a:off x="5062538" y="2828925"/>
          <a:ext cx="261937" cy="466725"/>
        </a:xfrm>
        <a:prstGeom prst="up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623888</xdr:colOff>
      <xdr:row>2</xdr:row>
      <xdr:rowOff>61912</xdr:rowOff>
    </xdr:from>
    <xdr:to>
      <xdr:col>10</xdr:col>
      <xdr:colOff>147639</xdr:colOff>
      <xdr:row>8</xdr:row>
      <xdr:rowOff>119062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84D797C-9A7E-738A-C54D-9096C8BB7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0</xdr:colOff>
      <xdr:row>18</xdr:row>
      <xdr:rowOff>106678</xdr:rowOff>
    </xdr:from>
    <xdr:to>
      <xdr:col>4</xdr:col>
      <xdr:colOff>388620</xdr:colOff>
      <xdr:row>28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AEE2B-59A5-EE1F-FCFE-9B911B6D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601980</xdr:colOff>
      <xdr:row>18</xdr:row>
      <xdr:rowOff>106680</xdr:rowOff>
    </xdr:from>
    <xdr:to>
      <xdr:col>9</xdr:col>
      <xdr:colOff>182880</xdr:colOff>
      <xdr:row>30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AFB22-7B01-5EE3-A0E3-B1530AB3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304802</xdr:colOff>
      <xdr:row>3</xdr:row>
      <xdr:rowOff>0</xdr:rowOff>
    </xdr:from>
    <xdr:to>
      <xdr:col>7</xdr:col>
      <xdr:colOff>1175703</xdr:colOff>
      <xdr:row>14</xdr:row>
      <xdr:rowOff>167630</xdr:rowOff>
    </xdr:to>
    <xdr:graphicFrame macro="">
      <xdr:nvGraphicFramePr>
        <xdr:cNvPr id="2" name="Chart 1" descr="Loan Calculator Chart">
          <a:extLst>
            <a:ext uri="{FF2B5EF4-FFF2-40B4-BE49-F238E27FC236}">
              <a16:creationId xmlns:a16="http://schemas.microsoft.com/office/drawing/2014/main" id="{A1A4ADAC-489F-4772-83E8-1ACAB9F60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2</xdr:row>
      <xdr:rowOff>38100</xdr:rowOff>
    </xdr:from>
    <xdr:to>
      <xdr:col>21</xdr:col>
      <xdr:colOff>510540</xdr:colOff>
      <xdr:row>31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0C631-D3C6-7EA6-C92D-9B3D97168138}"/>
            </a:ext>
          </a:extLst>
        </xdr:cNvPr>
        <xdr:cNvSpPr txBox="1"/>
      </xdr:nvSpPr>
      <xdr:spPr>
        <a:xfrm>
          <a:off x="731520" y="403860"/>
          <a:ext cx="12580620" cy="544068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 101: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1 – General Instruction about the course -&gt; FAQ, Exercise Files, Certificate of Completion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2 – Opening Excel, Startup Screen (New Worksheet, Existing Worksheet, Template), Hide Excel Ribbon, saving an excel document, Opening Existing Excel document, Common Excel Shortcut Keys.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3 – Call Reference, Basic Formulas, Relative vs Absolute cell reference in formulas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4 – Sum(), Min(), Max(), Average(), Count(), AutoSum()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5 – Inserting or Deleting rows and columns, changing the width and height of cells, hiding &amp; Unhiding Excel Rows and Columns, Renaming excel worksheet, Deleting worksheet, Moving and copying excel worksheet.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6 – Font Formating, Background color of a cell, Adding borders to cells, Formatting data as currency, formatting percentages, Using excel format painter, Creating styles to format data, using conditional formatting, editing excel conditional formatting.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7 – Inserting images and shapes, formatting excel shapes, working with Excel SmartArt.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8 – Creating Basic Charts, working with excel chart -&gt; Adding, Modifying Data, Moving a chart to another worksheet, working with excel pie chart.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9 – Printing an excel worksheet -&gt; viewing document in print preview, margins, scaling, orientation, worksheet margin, page layout view, Adding Header &amp; Footer Content, Printing specific range of cells</a:t>
          </a:r>
        </a:p>
        <a:p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10 – Working with Excel Templates, Existing Template, Creating a Template.</a:t>
          </a:r>
        </a:p>
        <a:p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an%20calculator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84.738776851853" createdVersion="8" refreshedVersion="8" minRefreshableVersion="3" recordCount="120" xr:uid="{EAC17319-2E32-45EA-858E-FA37D27995CA}">
  <cacheSource type="worksheet">
    <worksheetSource name="Loan" r:id="rId2"/>
  </cacheSource>
  <cacheFields count="10">
    <cacheField name="Pmt no." numFmtId="3">
      <sharedItems containsSemiMixedTypes="0" containsString="0" containsNumber="1" containsInteger="1" minValue="1" maxValue="120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Payment_x000a_date" numFmtId="14">
      <sharedItems containsSemiMixedTypes="0" containsNonDate="0" containsDate="1" containsString="0" minDate="2023-07-07T00:00:00" maxDate="2033-06-08T00:00:00" count="120">
        <d v="2023-07-07T00:00:00"/>
        <d v="2023-08-07T00:00:00"/>
        <d v="2023-09-07T00:00:00"/>
        <d v="2023-10-07T00:00:00"/>
        <d v="2023-11-07T00:00:00"/>
        <d v="2023-12-07T00:00:00"/>
        <d v="2024-01-07T00:00:00"/>
        <d v="2024-02-07T00:00:00"/>
        <d v="2024-03-07T00:00:00"/>
        <d v="2024-04-07T00:00:00"/>
        <d v="2024-05-07T00:00:00"/>
        <d v="2024-06-07T00:00:00"/>
        <d v="2024-07-07T00:00:00"/>
        <d v="2024-08-07T00:00:00"/>
        <d v="2024-09-07T00:00:00"/>
        <d v="2024-10-07T00:00:00"/>
        <d v="2024-11-07T00:00:00"/>
        <d v="2024-12-07T00:00:00"/>
        <d v="2025-01-07T00:00:00"/>
        <d v="2025-02-07T00:00:00"/>
        <d v="2025-03-07T00:00:00"/>
        <d v="2025-04-07T00:00:00"/>
        <d v="2025-05-07T00:00:00"/>
        <d v="2025-06-07T00:00:00"/>
        <d v="2025-07-07T00:00:00"/>
        <d v="2025-08-07T00:00:00"/>
        <d v="2025-09-07T00:00:00"/>
        <d v="2025-10-07T00:00:00"/>
        <d v="2025-11-07T00:00:00"/>
        <d v="2025-12-07T00:00:00"/>
        <d v="2026-01-07T00:00:00"/>
        <d v="2026-02-07T00:00:00"/>
        <d v="2026-03-07T00:00:00"/>
        <d v="2026-04-07T00:00:00"/>
        <d v="2026-05-07T00:00:00"/>
        <d v="2026-06-07T00:00:00"/>
        <d v="2026-07-07T00:00:00"/>
        <d v="2026-08-07T00:00:00"/>
        <d v="2026-09-07T00:00:00"/>
        <d v="2026-10-07T00:00:00"/>
        <d v="2026-11-07T00:00:00"/>
        <d v="2026-12-07T00:00:00"/>
        <d v="2027-01-07T00:00:00"/>
        <d v="2027-02-07T00:00:00"/>
        <d v="2027-03-07T00:00:00"/>
        <d v="2027-04-07T00:00:00"/>
        <d v="2027-05-07T00:00:00"/>
        <d v="2027-06-07T00:00:00"/>
        <d v="2027-07-07T00:00:00"/>
        <d v="2027-08-07T00:00:00"/>
        <d v="2027-09-07T00:00:00"/>
        <d v="2027-10-07T00:00:00"/>
        <d v="2027-11-07T00:00:00"/>
        <d v="2027-12-07T00:00:00"/>
        <d v="2028-01-07T00:00:00"/>
        <d v="2028-02-07T00:00:00"/>
        <d v="2028-03-07T00:00:00"/>
        <d v="2028-04-07T00:00:00"/>
        <d v="2028-05-07T00:00:00"/>
        <d v="2028-06-07T00:00:00"/>
        <d v="2028-07-07T00:00:00"/>
        <d v="2028-08-07T00:00:00"/>
        <d v="2028-09-07T00:00:00"/>
        <d v="2028-10-07T00:00:00"/>
        <d v="2028-11-07T00:00:00"/>
        <d v="2028-12-07T00:00:00"/>
        <d v="2029-01-07T00:00:00"/>
        <d v="2029-02-07T00:00:00"/>
        <d v="2029-03-07T00:00:00"/>
        <d v="2029-04-07T00:00:00"/>
        <d v="2029-05-07T00:00:00"/>
        <d v="2029-06-07T00:00:00"/>
        <d v="2029-07-07T00:00:00"/>
        <d v="2029-08-07T00:00:00"/>
        <d v="2029-09-07T00:00:00"/>
        <d v="2029-10-07T00:00:00"/>
        <d v="2029-11-07T00:00:00"/>
        <d v="2029-12-07T00:00:00"/>
        <d v="2030-01-07T00:00:00"/>
        <d v="2030-02-07T00:00:00"/>
        <d v="2030-03-07T00:00:00"/>
        <d v="2030-04-07T00:00:00"/>
        <d v="2030-05-07T00:00:00"/>
        <d v="2030-06-07T00:00:00"/>
        <d v="2030-07-07T00:00:00"/>
        <d v="2030-08-07T00:00:00"/>
        <d v="2030-09-07T00:00:00"/>
        <d v="2030-10-07T00:00:00"/>
        <d v="2030-11-07T00:00:00"/>
        <d v="2030-12-07T00:00:00"/>
        <d v="2031-01-07T00:00:00"/>
        <d v="2031-02-07T00:00:00"/>
        <d v="2031-03-07T00:00:00"/>
        <d v="2031-04-07T00:00:00"/>
        <d v="2031-05-07T00:00:00"/>
        <d v="2031-06-07T00:00:00"/>
        <d v="2031-07-07T00:00:00"/>
        <d v="2031-08-07T00:00:00"/>
        <d v="2031-09-07T00:00:00"/>
        <d v="2031-10-07T00:00:00"/>
        <d v="2031-11-07T00:00:00"/>
        <d v="2031-12-07T00:00:00"/>
        <d v="2032-01-07T00:00:00"/>
        <d v="2032-02-07T00:00:00"/>
        <d v="2032-03-07T00:00:00"/>
        <d v="2032-04-07T00:00:00"/>
        <d v="2032-05-07T00:00:00"/>
        <d v="2032-06-07T00:00:00"/>
        <d v="2032-07-07T00:00:00"/>
        <d v="2032-08-07T00:00:00"/>
        <d v="2032-09-07T00:00:00"/>
        <d v="2032-10-07T00:00:00"/>
        <d v="2032-11-07T00:00:00"/>
        <d v="2032-12-07T00:00:00"/>
        <d v="2033-01-07T00:00:00"/>
        <d v="2033-02-07T00:00:00"/>
        <d v="2033-03-07T00:00:00"/>
        <d v="2033-04-07T00:00:00"/>
        <d v="2033-05-07T00:00:00"/>
        <d v="2033-06-07T00:00:00"/>
      </sharedItems>
      <fieldGroup par="9"/>
    </cacheField>
    <cacheField name="Beginning _x000a_balance" numFmtId="167">
      <sharedItems containsSemiMixedTypes="0" containsString="0" containsNumber="1" minValue="108.03113525719527" maxValue="10000"/>
    </cacheField>
    <cacheField name="Payment" numFmtId="167">
      <sharedItems containsSemiMixedTypes="0" containsString="0" containsNumber="1" minValue="108.52627796048073" maxValue="108.52627796048073"/>
    </cacheField>
    <cacheField name="Principal" numFmtId="167">
      <sharedItems containsSemiMixedTypes="0" containsString="0" containsNumber="1" minValue="62.692944627147391" maxValue="108.03113525721848"/>
    </cacheField>
    <cacheField name="Interest" numFmtId="167">
      <sharedItems containsSemiMixedTypes="0" containsString="0" containsNumber="1" minValue="0.49514270326225146" maxValue="45.833333333333336"/>
    </cacheField>
    <cacheField name="Ending _x000a_balance" numFmtId="167">
      <sharedItems containsSemiMixedTypes="0" containsString="0" containsNumber="1" minValue="-2.5465851649641991E-11" maxValue="9937.3070553728521"/>
    </cacheField>
    <cacheField name="Months (Payment_x000a_date)" numFmtId="0" databaseField="0">
      <fieldGroup base="1">
        <rangePr groupBy="months" startDate="2023-07-07T00:00:00" endDate="2033-06-08T00:00:00"/>
        <groupItems count="14">
          <s v="&lt;7/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8/2033"/>
        </groupItems>
      </fieldGroup>
    </cacheField>
    <cacheField name="Quarters (Payment_x000a_date)" numFmtId="0" databaseField="0">
      <fieldGroup base="1">
        <rangePr groupBy="quarters" startDate="2023-07-07T00:00:00" endDate="2033-06-08T00:00:00"/>
        <groupItems count="6">
          <s v="&lt;7/7/2023"/>
          <s v="Qtr1"/>
          <s v="Qtr2"/>
          <s v="Qtr3"/>
          <s v="Qtr4"/>
          <s v="&gt;6/8/2033"/>
        </groupItems>
      </fieldGroup>
    </cacheField>
    <cacheField name="Years (Payment_x000a_date)" numFmtId="0" databaseField="0">
      <fieldGroup base="1">
        <rangePr groupBy="years" startDate="2023-07-07T00:00:00" endDate="2033-06-08T00:00:00"/>
        <groupItems count="13">
          <s v="&lt;7/7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6/8/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10000"/>
    <n v="108.52627796048073"/>
    <n v="62.692944627147391"/>
    <n v="45.833333333333336"/>
    <n v="9937.3070553728521"/>
  </r>
  <r>
    <x v="1"/>
    <x v="1"/>
    <n v="9937.3070553728521"/>
    <n v="108.52627796048073"/>
    <n v="62.98028729002182"/>
    <n v="45.545990670458906"/>
    <n v="9874.3267680828303"/>
  </r>
  <r>
    <x v="2"/>
    <x v="2"/>
    <n v="9874.3267680828303"/>
    <n v="108.52627796048073"/>
    <n v="63.268946940101095"/>
    <n v="45.257331020379645"/>
    <n v="9811.0578211427292"/>
  </r>
  <r>
    <x v="3"/>
    <x v="3"/>
    <n v="9811.0578211427292"/>
    <n v="108.52627796048073"/>
    <n v="63.558929613576559"/>
    <n v="44.967348346904167"/>
    <n v="9747.4988915291524"/>
  </r>
  <r>
    <x v="4"/>
    <x v="4"/>
    <n v="9747.4988915291524"/>
    <n v="108.52627796048073"/>
    <n v="63.850241374305455"/>
    <n v="44.676036586175272"/>
    <n v="9683.6486501548461"/>
  </r>
  <r>
    <x v="5"/>
    <x v="5"/>
    <n v="9683.6486501548461"/>
    <n v="108.52627796048073"/>
    <n v="64.142888313937675"/>
    <n v="44.383389646543044"/>
    <n v="9619.5057618409082"/>
  </r>
  <r>
    <x v="6"/>
    <x v="6"/>
    <n v="9619.5057618409082"/>
    <n v="108.52627796048073"/>
    <n v="64.436876552043231"/>
    <n v="44.089401408437496"/>
    <n v="9555.068885288867"/>
  </r>
  <r>
    <x v="7"/>
    <x v="7"/>
    <n v="9555.068885288867"/>
    <n v="108.52627796048073"/>
    <n v="64.732212236240088"/>
    <n v="43.794065724240632"/>
    <n v="9490.336673052625"/>
  </r>
  <r>
    <x v="8"/>
    <x v="8"/>
    <n v="9490.336673052625"/>
    <n v="108.52627796048073"/>
    <n v="65.02890154232287"/>
    <n v="43.497376418157863"/>
    <n v="9425.3077715103027"/>
  </r>
  <r>
    <x v="9"/>
    <x v="9"/>
    <n v="9425.3077715103027"/>
    <n v="108.52627796048073"/>
    <n v="65.326950674391838"/>
    <n v="43.199327286088888"/>
    <n v="9359.98082083591"/>
  </r>
  <r>
    <x v="10"/>
    <x v="10"/>
    <n v="9359.98082083591"/>
    <n v="108.52627796048073"/>
    <n v="65.626365864982802"/>
    <n v="42.899912095497918"/>
    <n v="9294.3544549709277"/>
  </r>
  <r>
    <x v="11"/>
    <x v="11"/>
    <n v="9294.3544549709277"/>
    <n v="108.52627796048073"/>
    <n v="65.927153375197321"/>
    <n v="42.59912458528342"/>
    <n v="9228.4273015957333"/>
  </r>
  <r>
    <x v="12"/>
    <x v="12"/>
    <n v="9228.4273015957333"/>
    <n v="108.52627796048073"/>
    <n v="66.229319494833618"/>
    <n v="42.296958465647094"/>
    <n v="9162.1979821008972"/>
  </r>
  <r>
    <x v="13"/>
    <x v="13"/>
    <n v="9162.1979821008972"/>
    <n v="108.52627796048073"/>
    <n v="66.532870542518282"/>
    <n v="41.993407417962437"/>
    <n v="9095.6651115583772"/>
  </r>
  <r>
    <x v="14"/>
    <x v="14"/>
    <n v="9095.6651115583772"/>
    <n v="108.52627796048073"/>
    <n v="66.83781286583816"/>
    <n v="41.688465094642559"/>
    <n v="9028.8272986925404"/>
  </r>
  <r>
    <x v="15"/>
    <x v="15"/>
    <n v="9028.8272986925404"/>
    <n v="108.52627796048073"/>
    <n v="67.144152841473243"/>
    <n v="41.382125119007476"/>
    <n v="8961.6831458510678"/>
  </r>
  <r>
    <x v="16"/>
    <x v="16"/>
    <n v="8961.6831458510678"/>
    <n v="108.52627796048073"/>
    <n v="67.451896875330007"/>
    <n v="41.074381085150726"/>
    <n v="8894.2312489757351"/>
  </r>
  <r>
    <x v="17"/>
    <x v="17"/>
    <n v="8894.2312489757351"/>
    <n v="108.52627796048073"/>
    <n v="67.761051402675264"/>
    <n v="40.765226557805462"/>
    <n v="8826.4701975730604"/>
  </r>
  <r>
    <x v="18"/>
    <x v="18"/>
    <n v="8826.4701975730604"/>
    <n v="108.52627796048073"/>
    <n v="68.071622888270852"/>
    <n v="40.454655072209867"/>
    <n v="8758.398574684792"/>
  </r>
  <r>
    <x v="19"/>
    <x v="19"/>
    <n v="8758.398574684792"/>
    <n v="108.52627796048073"/>
    <n v="68.383617826508768"/>
    <n v="40.142660133971965"/>
    <n v="8690.0149568582819"/>
  </r>
  <r>
    <x v="20"/>
    <x v="20"/>
    <n v="8690.0149568582819"/>
    <n v="108.52627796048073"/>
    <n v="68.697042741546923"/>
    <n v="39.829235218933789"/>
    <n v="8621.3179141167348"/>
  </r>
  <r>
    <x v="21"/>
    <x v="21"/>
    <n v="8621.3179141167348"/>
    <n v="108.52627796048073"/>
    <n v="69.01190418744568"/>
    <n v="39.51437377303504"/>
    <n v="8552.3060099292852"/>
  </r>
  <r>
    <x v="22"/>
    <x v="22"/>
    <n v="8552.3060099292852"/>
    <n v="108.52627796048073"/>
    <n v="69.328208748304817"/>
    <n v="39.198069212175909"/>
    <n v="8482.9778011809831"/>
  </r>
  <r>
    <x v="23"/>
    <x v="23"/>
    <n v="8482.9778011809831"/>
    <n v="108.52627796048073"/>
    <n v="69.645963038401206"/>
    <n v="38.880314922079506"/>
    <n v="8413.3318381425815"/>
  </r>
  <r>
    <x v="24"/>
    <x v="24"/>
    <n v="8413.3318381425815"/>
    <n v="108.52627796048073"/>
    <n v="69.96517370232722"/>
    <n v="38.561104258153506"/>
    <n v="8343.3666644402547"/>
  </r>
  <r>
    <x v="25"/>
    <x v="25"/>
    <n v="8343.3666644402547"/>
    <n v="108.52627796048073"/>
    <n v="70.285847415129552"/>
    <n v="38.240430545351174"/>
    <n v="8273.0808170251257"/>
  </r>
  <r>
    <x v="26"/>
    <x v="26"/>
    <n v="8273.0808170251257"/>
    <n v="108.52627796048073"/>
    <n v="70.607990882448902"/>
    <n v="37.918287078031838"/>
    <n v="8202.472826142679"/>
  </r>
  <r>
    <x v="27"/>
    <x v="27"/>
    <n v="8202.472826142679"/>
    <n v="108.52627796048073"/>
    <n v="70.931610840660113"/>
    <n v="37.594667119820613"/>
    <n v="8131.541215302017"/>
  </r>
  <r>
    <x v="28"/>
    <x v="28"/>
    <n v="8131.541215302017"/>
    <n v="108.52627796048073"/>
    <n v="71.256714057013141"/>
    <n v="37.269563903467585"/>
    <n v="8060.2845012450034"/>
  </r>
  <r>
    <x v="29"/>
    <x v="29"/>
    <n v="8060.2845012450034"/>
    <n v="108.52627796048073"/>
    <n v="71.583307329774456"/>
    <n v="36.94297063070627"/>
    <n v="7988.7011939152289"/>
  </r>
  <r>
    <x v="30"/>
    <x v="30"/>
    <n v="7988.7011939152289"/>
    <n v="108.52627796048073"/>
    <n v="71.911397488369261"/>
    <n v="36.614880472111473"/>
    <n v="7916.7897964268595"/>
  </r>
  <r>
    <x v="31"/>
    <x v="31"/>
    <n v="7916.7897964268595"/>
    <n v="108.52627796048073"/>
    <n v="72.240991393524283"/>
    <n v="36.285286566956444"/>
    <n v="7844.5488050333342"/>
  </r>
  <r>
    <x v="32"/>
    <x v="32"/>
    <n v="7844.5488050333342"/>
    <n v="108.52627796048073"/>
    <n v="72.572095937411277"/>
    <n v="35.954182023069457"/>
    <n v="7771.9767090959203"/>
  </r>
  <r>
    <x v="33"/>
    <x v="33"/>
    <n v="7771.9767090959203"/>
    <n v="108.52627796048073"/>
    <n v="72.904718043791064"/>
    <n v="35.621559916689655"/>
    <n v="7699.0719910521302"/>
  </r>
  <r>
    <x v="34"/>
    <x v="34"/>
    <n v="7699.0719910521302"/>
    <n v="108.52627796048073"/>
    <n v="73.238864668158442"/>
    <n v="35.287413292322277"/>
    <n v="7625.8331263839718"/>
  </r>
  <r>
    <x v="35"/>
    <x v="35"/>
    <n v="7625.8331263839718"/>
    <n v="108.52627796048073"/>
    <n v="73.574542797887503"/>
    <n v="34.951735162593224"/>
    <n v="7552.2585835860846"/>
  </r>
  <r>
    <x v="36"/>
    <x v="36"/>
    <n v="7552.2585835860846"/>
    <n v="108.52627796048073"/>
    <n v="73.911759452377822"/>
    <n v="34.614518508102904"/>
    <n v="7478.346824133705"/>
  </r>
  <r>
    <x v="37"/>
    <x v="37"/>
    <n v="7478.346824133705"/>
    <n v="108.52627796048073"/>
    <n v="74.250521683201214"/>
    <n v="34.275756277279505"/>
    <n v="7404.0963024505027"/>
  </r>
  <r>
    <x v="38"/>
    <x v="38"/>
    <n v="7404.0963024505027"/>
    <n v="108.52627796048073"/>
    <n v="74.590836574249224"/>
    <n v="33.935441386231503"/>
    <n v="7329.5054658762574"/>
  </r>
  <r>
    <x v="39"/>
    <x v="39"/>
    <n v="7329.5054658762574"/>
    <n v="108.52627796048073"/>
    <n v="74.932711241881194"/>
    <n v="33.593566718599526"/>
    <n v="7254.572754634376"/>
  </r>
  <r>
    <x v="40"/>
    <x v="40"/>
    <n v="7254.572754634376"/>
    <n v="108.52627796048073"/>
    <n v="75.276152835073148"/>
    <n v="33.250125125407571"/>
    <n v="7179.2966017993012"/>
  </r>
  <r>
    <x v="41"/>
    <x v="41"/>
    <n v="7179.2966017993012"/>
    <n v="108.52627796048073"/>
    <n v="75.621168535567236"/>
    <n v="32.905109424913483"/>
    <n v="7103.6754332637338"/>
  </r>
  <r>
    <x v="42"/>
    <x v="42"/>
    <n v="7103.6754332637338"/>
    <n v="108.52627796048073"/>
    <n v="75.967765558021924"/>
    <n v="32.558512402458796"/>
    <n v="7027.7076677057094"/>
  </r>
  <r>
    <x v="43"/>
    <x v="43"/>
    <n v="7027.7076677057094"/>
    <n v="108.52627796048073"/>
    <n v="76.31595115016286"/>
    <n v="32.210326810317866"/>
    <n v="6951.3917165555513"/>
  </r>
  <r>
    <x v="44"/>
    <x v="44"/>
    <n v="6951.3917165555513"/>
    <n v="108.52627796048073"/>
    <n v="76.665732592934432"/>
    <n v="31.860545367546287"/>
    <n v="6874.7259839626149"/>
  </r>
  <r>
    <x v="45"/>
    <x v="45"/>
    <n v="6874.7259839626149"/>
    <n v="108.52627796048073"/>
    <n v="77.017117200652066"/>
    <n v="31.509160759828674"/>
    <n v="6797.7088667619601"/>
  </r>
  <r>
    <x v="46"/>
    <x v="46"/>
    <n v="6797.7088667619601"/>
    <n v="108.52627796048073"/>
    <n v="77.370112321155034"/>
    <n v="31.156165639325678"/>
    <n v="6720.3387544408088"/>
  </r>
  <r>
    <x v="47"/>
    <x v="47"/>
    <n v="6720.3387544408088"/>
    <n v="108.52627796048073"/>
    <n v="77.724725335960343"/>
    <n v="30.80155262452039"/>
    <n v="6642.6140291048468"/>
  </r>
  <r>
    <x v="48"/>
    <x v="48"/>
    <n v="6642.6140291048468"/>
    <n v="108.52627796048073"/>
    <n v="78.080963660416828"/>
    <n v="30.445314300063902"/>
    <n v="6564.5330654444297"/>
  </r>
  <r>
    <x v="49"/>
    <x v="49"/>
    <n v="6564.5330654444297"/>
    <n v="108.52627796048073"/>
    <n v="78.438834743860411"/>
    <n v="30.087443216620329"/>
    <n v="6486.0942307005689"/>
  </r>
  <r>
    <x v="50"/>
    <x v="50"/>
    <n v="6486.0942307005689"/>
    <n v="108.52627796048073"/>
    <n v="78.79834606976975"/>
    <n v="29.727931890710963"/>
    <n v="6407.2958846307993"/>
  </r>
  <r>
    <x v="51"/>
    <x v="51"/>
    <n v="6407.2958846307993"/>
    <n v="108.52627796048073"/>
    <n v="79.159505155922872"/>
    <n v="29.366772804557851"/>
    <n v="6328.1363794748759"/>
  </r>
  <r>
    <x v="52"/>
    <x v="52"/>
    <n v="6328.1363794748759"/>
    <n v="108.52627796048073"/>
    <n v="79.522319554554173"/>
    <n v="29.003958405926536"/>
    <n v="6248.6140599203191"/>
  </r>
  <r>
    <x v="53"/>
    <x v="53"/>
    <n v="6248.6140599203191"/>
    <n v="108.52627796048073"/>
    <n v="79.88679685251256"/>
    <n v="28.639481107968166"/>
    <n v="6168.7272630678062"/>
  </r>
  <r>
    <x v="54"/>
    <x v="54"/>
    <n v="6168.7272630678062"/>
    <n v="108.52627796048073"/>
    <n v="80.252944671419897"/>
    <n v="28.273333289060815"/>
    <n v="6088.4743183963874"/>
  </r>
  <r>
    <x v="55"/>
    <x v="55"/>
    <n v="6088.4743183963874"/>
    <n v="108.52627796048073"/>
    <n v="80.620770667830584"/>
    <n v="27.905507292650142"/>
    <n v="6007.8535477285577"/>
  </r>
  <r>
    <x v="56"/>
    <x v="56"/>
    <n v="6007.8535477285577"/>
    <n v="108.52627796048073"/>
    <n v="80.990282533391465"/>
    <n v="27.535995427089251"/>
    <n v="5926.8632651951666"/>
  </r>
  <r>
    <x v="57"/>
    <x v="57"/>
    <n v="5926.8632651951666"/>
    <n v="108.52627796048073"/>
    <n v="81.361487995002847"/>
    <n v="27.164789965477876"/>
    <n v="5845.5017772001638"/>
  </r>
  <r>
    <x v="58"/>
    <x v="58"/>
    <n v="5845.5017772001638"/>
    <n v="108.52627796048073"/>
    <n v="81.73439481497995"/>
    <n v="26.79188314550078"/>
    <n v="5763.7673823851828"/>
  </r>
  <r>
    <x v="59"/>
    <x v="59"/>
    <n v="5763.7673823851828"/>
    <n v="108.52627796048073"/>
    <n v="82.109010791215269"/>
    <n v="26.417267169265454"/>
    <n v="5681.6583715939678"/>
  </r>
  <r>
    <x v="60"/>
    <x v="60"/>
    <n v="5681.6583715939678"/>
    <n v="108.52627796048073"/>
    <n v="82.485343757341667"/>
    <n v="26.040934203139052"/>
    <n v="5599.1730278366231"/>
  </r>
  <r>
    <x v="61"/>
    <x v="61"/>
    <n v="5599.1730278366231"/>
    <n v="108.52627796048073"/>
    <n v="82.863401582896159"/>
    <n v="25.662876377584567"/>
    <n v="5516.3096262537292"/>
  </r>
  <r>
    <x v="62"/>
    <x v="62"/>
    <n v="5516.3096262537292"/>
    <n v="108.52627796048073"/>
    <n v="83.243192173484431"/>
    <n v="25.283085786996288"/>
    <n v="5433.0664340802459"/>
  </r>
  <r>
    <x v="63"/>
    <x v="63"/>
    <n v="5433.0664340802459"/>
    <n v="108.52627796048073"/>
    <n v="83.62472347094625"/>
    <n v="24.90155448953449"/>
    <n v="5349.4417106092969"/>
  </r>
  <r>
    <x v="64"/>
    <x v="64"/>
    <n v="5349.4417106092969"/>
    <n v="108.52627796048073"/>
    <n v="84.008003453521411"/>
    <n v="24.518274506959319"/>
    <n v="5265.4337071557729"/>
  </r>
  <r>
    <x v="65"/>
    <x v="65"/>
    <n v="5265.4337071557729"/>
    <n v="108.52627796048073"/>
    <n v="84.393040136016708"/>
    <n v="24.133237824464011"/>
    <n v="5181.0406670197572"/>
  </r>
  <r>
    <x v="66"/>
    <x v="66"/>
    <n v="5181.0406670197572"/>
    <n v="108.52627796048073"/>
    <n v="84.779841569973442"/>
    <n v="23.74643639050727"/>
    <n v="5096.2608254497845"/>
  </r>
  <r>
    <x v="67"/>
    <x v="67"/>
    <n v="5096.2608254497845"/>
    <n v="108.52627796048073"/>
    <n v="85.168415843835817"/>
    <n v="23.357862116644892"/>
    <n v="5011.092409605948"/>
  </r>
  <r>
    <x v="68"/>
    <x v="68"/>
    <n v="5011.092409605948"/>
    <n v="108.52627796048073"/>
    <n v="85.558771083120078"/>
    <n v="22.967506877360641"/>
    <n v="4925.5336385228238"/>
  </r>
  <r>
    <x v="69"/>
    <x v="69"/>
    <n v="4925.5336385228238"/>
    <n v="108.52627796048073"/>
    <n v="85.950915450584375"/>
    <n v="22.575362509896344"/>
    <n v="4839.5827230722389"/>
  </r>
  <r>
    <x v="70"/>
    <x v="70"/>
    <n v="4839.5827230722389"/>
    <n v="108.52627796048073"/>
    <n v="86.344857146399562"/>
    <n v="22.181420814081161"/>
    <n v="4753.2378659258429"/>
  </r>
  <r>
    <x v="71"/>
    <x v="71"/>
    <n v="4753.2378659258429"/>
    <n v="108.52627796048073"/>
    <n v="86.740604408320564"/>
    <n v="21.785673552160162"/>
    <n v="4666.4972615175229"/>
  </r>
  <r>
    <x v="72"/>
    <x v="72"/>
    <n v="4666.4972615175229"/>
    <n v="108.52627796048073"/>
    <n v="87.138165511858702"/>
    <n v="21.388112448622032"/>
    <n v="4579.3590960056645"/>
  </r>
  <r>
    <x v="73"/>
    <x v="73"/>
    <n v="4579.3590960056645"/>
    <n v="108.52627796048073"/>
    <n v="87.53754877045472"/>
    <n v="20.988729190026014"/>
    <n v="4491.8215472352076"/>
  </r>
  <r>
    <x v="74"/>
    <x v="74"/>
    <n v="4491.8215472352076"/>
    <n v="108.52627796048073"/>
    <n v="87.938762535652629"/>
    <n v="20.587515424828098"/>
    <n v="4403.8827846995555"/>
  </r>
  <r>
    <x v="75"/>
    <x v="75"/>
    <n v="4403.8827846995555"/>
    <n v="108.52627796048073"/>
    <n v="88.341815197274386"/>
    <n v="20.184462763206355"/>
    <n v="4315.5409695022809"/>
  </r>
  <r>
    <x v="76"/>
    <x v="76"/>
    <n v="4315.5409695022809"/>
    <n v="108.52627796048073"/>
    <n v="88.746715183595214"/>
    <n v="19.779562776885513"/>
    <n v="4226.7942543186837"/>
  </r>
  <r>
    <x v="77"/>
    <x v="77"/>
    <n v="4226.7942543186837"/>
    <n v="108.52627796048073"/>
    <n v="89.153470961520028"/>
    <n v="19.372806998960701"/>
    <n v="4137.6407833571648"/>
  </r>
  <r>
    <x v="78"/>
    <x v="78"/>
    <n v="4137.6407833571648"/>
    <n v="108.52627796048073"/>
    <n v="89.562091036760322"/>
    <n v="18.964186923720401"/>
    <n v="4048.0786923204068"/>
  </r>
  <r>
    <x v="79"/>
    <x v="79"/>
    <n v="4048.0786923204068"/>
    <n v="108.52627796048073"/>
    <n v="89.972583954012137"/>
    <n v="18.553694006468582"/>
    <n v="3958.1061083663935"/>
  </r>
  <r>
    <x v="80"/>
    <x v="80"/>
    <n v="3958.1061083663935"/>
    <n v="108.52627796048073"/>
    <n v="90.384958297134702"/>
    <n v="18.141319663346028"/>
    <n v="3867.7211500692556"/>
  </r>
  <r>
    <x v="81"/>
    <x v="81"/>
    <n v="3867.7211500692556"/>
    <n v="108.52627796048073"/>
    <n v="90.799222689329909"/>
    <n v="17.727055271150828"/>
    <n v="3776.9219273799263"/>
  </r>
  <r>
    <x v="82"/>
    <x v="82"/>
    <n v="3776.9219273799263"/>
    <n v="108.52627796048073"/>
    <n v="91.215385793322653"/>
    <n v="17.310892167158062"/>
    <n v="3685.7065415866073"/>
  </r>
  <r>
    <x v="83"/>
    <x v="83"/>
    <n v="3685.7065415866073"/>
    <n v="108.52627796048073"/>
    <n v="91.633456311542048"/>
    <n v="16.892821648938668"/>
    <n v="3594.0730852750621"/>
  </r>
  <r>
    <x v="84"/>
    <x v="84"/>
    <n v="3594.0730852750621"/>
    <n v="108.52627796048073"/>
    <n v="92.053442986303295"/>
    <n v="16.472834974177438"/>
    <n v="3502.0196422887584"/>
  </r>
  <r>
    <x v="85"/>
    <x v="85"/>
    <n v="3502.0196422887584"/>
    <n v="108.52627796048073"/>
    <n v="92.47535459999051"/>
    <n v="16.050923360490213"/>
    <n v="3409.5442876887664"/>
  </r>
  <r>
    <x v="86"/>
    <x v="86"/>
    <n v="3409.5442876887664"/>
    <n v="108.52627796048073"/>
    <n v="92.899199975240464"/>
    <n v="15.627077985240252"/>
    <n v="3316.6450877135267"/>
  </r>
  <r>
    <x v="87"/>
    <x v="87"/>
    <n v="3316.6450877135267"/>
    <n v="108.52627796048073"/>
    <n v="93.324987975126987"/>
    <n v="15.201289985353732"/>
    <n v="3223.3200997383992"/>
  </r>
  <r>
    <x v="88"/>
    <x v="88"/>
    <n v="3223.3200997383992"/>
    <n v="108.52627796048073"/>
    <n v="93.752727503346321"/>
    <n v="14.7735504571344"/>
    <n v="3129.5673722350548"/>
  </r>
  <r>
    <x v="89"/>
    <x v="89"/>
    <n v="3129.5673722350548"/>
    <n v="108.52627796048073"/>
    <n v="94.182427504403321"/>
    <n v="14.343850456077401"/>
    <n v="3035.3849447306511"/>
  </r>
  <r>
    <x v="90"/>
    <x v="90"/>
    <n v="3035.3849447306511"/>
    <n v="108.52627796048073"/>
    <n v="94.614096963798517"/>
    <n v="13.912180996682217"/>
    <n v="2940.770847766853"/>
  </r>
  <r>
    <x v="91"/>
    <x v="91"/>
    <n v="2940.770847766853"/>
    <n v="108.52627796048073"/>
    <n v="95.047744908215918"/>
    <n v="13.478533052264805"/>
    <n v="2845.7231028586375"/>
  </r>
  <r>
    <x v="92"/>
    <x v="92"/>
    <n v="2845.7231028586375"/>
    <n v="108.52627796048073"/>
    <n v="95.483380405711912"/>
    <n v="13.042897554768816"/>
    <n v="2750.2397224529232"/>
  </r>
  <r>
    <x v="93"/>
    <x v="93"/>
    <n v="2750.2397224529232"/>
    <n v="108.52627796048073"/>
    <n v="95.921012565904761"/>
    <n v="12.605265394575971"/>
    <n v="2654.3187098870203"/>
  </r>
  <r>
    <x v="94"/>
    <x v="94"/>
    <n v="2654.3187098870203"/>
    <n v="108.52627796048073"/>
    <n v="96.360650540165153"/>
    <n v="12.165627420315575"/>
    <n v="2557.9580593468545"/>
  </r>
  <r>
    <x v="95"/>
    <x v="95"/>
    <n v="2557.9580593468545"/>
    <n v="108.52627796048073"/>
    <n v="96.802303521807588"/>
    <n v="11.723974438673149"/>
    <n v="2461.1557558250443"/>
  </r>
  <r>
    <x v="96"/>
    <x v="96"/>
    <n v="2461.1557558250443"/>
    <n v="108.52627796048073"/>
    <n v="97.245980746282527"/>
    <n v="11.280297214198198"/>
    <n v="2363.9097750787605"/>
  </r>
  <r>
    <x v="97"/>
    <x v="97"/>
    <n v="2363.9097750787605"/>
    <n v="108.52627796048073"/>
    <n v="97.691691491369653"/>
    <n v="10.834586469111072"/>
    <n v="2266.2180835873896"/>
  </r>
  <r>
    <x v="98"/>
    <x v="98"/>
    <n v="2266.2180835873896"/>
    <n v="108.52627796048073"/>
    <n v="98.139445077371761"/>
    <n v="10.386832883108958"/>
    <n v="2168.07863851002"/>
  </r>
  <r>
    <x v="99"/>
    <x v="99"/>
    <n v="2168.07863851002"/>
    <n v="108.52627796048073"/>
    <n v="98.58925086730973"/>
    <n v="9.9370270931710039"/>
    <n v="2069.4893876427104"/>
  </r>
  <r>
    <x v="100"/>
    <x v="100"/>
    <n v="2069.4893876427104"/>
    <n v="108.52627796048073"/>
    <n v="99.041118267118222"/>
    <n v="9.4851596933625029"/>
    <n v="1970.4482693755872"/>
  </r>
  <r>
    <x v="101"/>
    <x v="101"/>
    <n v="1970.4482693755872"/>
    <n v="108.52627796048073"/>
    <n v="99.495056725842531"/>
    <n v="9.0312212346382097"/>
    <n v="1870.9532126497452"/>
  </r>
  <r>
    <x v="102"/>
    <x v="102"/>
    <n v="1870.9532126497452"/>
    <n v="108.52627796048073"/>
    <n v="99.951075735835957"/>
    <n v="8.5752022246447659"/>
    <n v="1771.0021369139104"/>
  </r>
  <r>
    <x v="103"/>
    <x v="103"/>
    <n v="1771.0021369139104"/>
    <n v="108.52627796048073"/>
    <n v="100.40918483295853"/>
    <n v="8.1170931275221836"/>
    <n v="1670.5929520809568"/>
  </r>
  <r>
    <x v="104"/>
    <x v="104"/>
    <n v="1670.5929520809568"/>
    <n v="108.52627796048073"/>
    <n v="100.86939359677626"/>
    <n v="7.6568843637044584"/>
    <n v="1569.7235584841746"/>
  </r>
  <r>
    <x v="105"/>
    <x v="105"/>
    <n v="1569.7235584841746"/>
    <n v="108.52627796048073"/>
    <n v="101.33171165076151"/>
    <n v="7.1945663097192325"/>
    <n v="1468.3918468334177"/>
  </r>
  <r>
    <x v="106"/>
    <x v="106"/>
    <n v="1468.3918468334177"/>
    <n v="108.52627796048073"/>
    <n v="101.79614866249415"/>
    <n v="6.7301292979865748"/>
    <n v="1366.5956981709169"/>
  </r>
  <r>
    <x v="107"/>
    <x v="107"/>
    <n v="1366.5956981709169"/>
    <n v="108.52627796048073"/>
    <n v="102.26271434386391"/>
    <n v="6.2635636166168105"/>
    <n v="1264.3329838270583"/>
  </r>
  <r>
    <x v="108"/>
    <x v="108"/>
    <n v="1264.3329838270583"/>
    <n v="108.52627796048073"/>
    <n v="102.73141845127329"/>
    <n v="5.7948595092074351"/>
    <n v="1161.6015653757859"/>
  </r>
  <r>
    <x v="109"/>
    <x v="109"/>
    <n v="1161.6015653757859"/>
    <n v="108.52627796048073"/>
    <n v="103.20227078584162"/>
    <n v="5.3240071746390987"/>
    <n v="1058.3992945899427"/>
  </r>
  <r>
    <x v="110"/>
    <x v="110"/>
    <n v="1058.3992945899427"/>
    <n v="108.52627796048073"/>
    <n v="103.67528119361006"/>
    <n v="4.850996766870658"/>
    <n v="954.72401339633325"/>
  </r>
  <r>
    <x v="111"/>
    <x v="111"/>
    <n v="954.72401339633325"/>
    <n v="108.52627796048073"/>
    <n v="104.15045956574744"/>
    <n v="4.3758183947332787"/>
    <n v="850.57355383058166"/>
  </r>
  <r>
    <x v="112"/>
    <x v="112"/>
    <n v="850.57355383058166"/>
    <n v="108.52627796048073"/>
    <n v="104.62781583875713"/>
    <n v="3.8984621217236026"/>
    <n v="745.94573799182399"/>
  </r>
  <r>
    <x v="113"/>
    <x v="113"/>
    <n v="745.94573799182399"/>
    <n v="108.52627796048073"/>
    <n v="105.10735999468474"/>
    <n v="3.4189179657959654"/>
    <n v="640.83837799713729"/>
  </r>
  <r>
    <x v="114"/>
    <x v="114"/>
    <n v="640.83837799713729"/>
    <n v="108.52627796048073"/>
    <n v="105.58910206132707"/>
    <n v="2.9371758991536607"/>
    <n v="535.24927593581015"/>
  </r>
  <r>
    <x v="115"/>
    <x v="115"/>
    <n v="535.24927593581015"/>
    <n v="108.52627796048073"/>
    <n v="106.07305211244147"/>
    <n v="2.4532258480392444"/>
    <n v="429.1762238233714"/>
  </r>
  <r>
    <x v="116"/>
    <x v="116"/>
    <n v="429.1762238233714"/>
    <n v="108.52627796048073"/>
    <n v="106.55922026795685"/>
    <n v="1.9670576925238876"/>
    <n v="322.61700355541325"/>
  </r>
  <r>
    <x v="117"/>
    <x v="117"/>
    <n v="322.61700355541325"/>
    <n v="108.52627796048073"/>
    <n v="107.04761669418498"/>
    <n v="1.4786612662957521"/>
    <n v="215.56938686122521"/>
  </r>
  <r>
    <x v="118"/>
    <x v="118"/>
    <n v="215.56938686122521"/>
    <n v="108.52627796048073"/>
    <n v="107.53825160403331"/>
    <n v="0.98802635644740411"/>
    <n v="108.03113525719527"/>
  </r>
  <r>
    <x v="119"/>
    <x v="119"/>
    <n v="108.03113525719527"/>
    <n v="108.52627796048073"/>
    <n v="108.03113525721848"/>
    <n v="0.49514270326225146"/>
    <n v="-2.5465851649641991E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DA243-FDF3-40D7-A687-77AB7FDF87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N16" firstHeaderRow="0" firstDataRow="1" firstDataCol="1" rowPageCount="1" colPageCount="1"/>
  <pivotFields count="10">
    <pivotField axis="axisPage" numFmtId="3" multipleItemSelectionAllowe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67" showAll="0"/>
    <pivotField numFmtId="167" showAll="0"/>
    <pivotField dataField="1" numFmtId="167" showAll="0"/>
    <pivotField dataField="1" numFmtId="167" showAll="0"/>
    <pivotField dataField="1" numFmtId="167"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Principal Paid" fld="4" baseField="9" baseItem="1" numFmtId="166"/>
    <dataField name="Interest Paid" fld="5" baseField="9" baseItem="1" numFmtId="166"/>
    <dataField name="Balance Paid" fld="6" baseField="9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58156-A22B-40D9-A497-4B18AA51E12E}" name="Loan" displayName="Loan" ref="B16:H136" totalsRowShown="0">
  <tableColumns count="7">
    <tableColumn id="1" xr3:uid="{00000000-0010-0000-0000-000001000000}" name="Pmt no.">
      <calculatedColumnFormula>IFERROR(IF(LoanIsNotPaid*LoanIsGood,PaymentNumber,""), "")</calculatedColumnFormula>
    </tableColumn>
    <tableColumn id="2" xr3:uid="{00000000-0010-0000-0000-000002000000}" name="Payment_x000a_date">
      <calculatedColumnFormula>IFERROR(IF(LoanIsNotPaid*LoanIsGood,PaymentDate,LoanStartDate), LoanStartDate)</calculatedColumnFormula>
    </tableColumn>
    <tableColumn id="3" xr3:uid="{00000000-0010-0000-0000-000003000000}" name="Beginning _x000a_balance">
      <calculatedColumnFormula>IFERROR(IF(LoanIsNotPaid*LoanIsGood,LoanValue,""), "")</calculatedColumnFormula>
    </tableColumn>
    <tableColumn id="4" xr3:uid="{00000000-0010-0000-0000-000004000000}" name="Payment">
      <calculatedColumnFormula>IFERROR(IF(LoanIsNotPaid*LoanIsGood,MonthlyPayment,0), 0)</calculatedColumnFormula>
    </tableColumn>
    <tableColumn id="5" xr3:uid="{00000000-0010-0000-0000-000005000000}" name="Principal">
      <calculatedColumnFormula>IFERROR(IF(LoanIsNotPaid*LoanIsGood,Principal,0), 0)</calculatedColumnFormula>
    </tableColumn>
    <tableColumn id="6" xr3:uid="{00000000-0010-0000-0000-000006000000}" name="Interest">
      <calculatedColumnFormula>IFERROR(IF(LoanIsNotPaid*LoanIsGood,InterestAmt,0), 0)</calculatedColumnFormula>
    </tableColumn>
    <tableColumn id="7" xr3:uid="{00000000-0010-0000-0000-000007000000}" name="Ending _x000a_balance">
      <calculatedColumnFormula>IFERROR(IF(LoanIsNotPaid*LoanIsGood,EndingBalance,0), 0)</calculatedColumnFormula>
    </tableColumn>
  </tableColumns>
  <tableStyleInfo name="Loan Calculator" showFirstColumn="0" showLastColumn="0" showRowStripes="0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H12" sqref="H12"/>
    </sheetView>
  </sheetViews>
  <sheetFormatPr defaultRowHeight="14.4" x14ac:dyDescent="0.3"/>
  <cols>
    <col min="1" max="1" width="10.44140625" customWidth="1"/>
    <col min="2" max="6" width="11.5546875" bestFit="1" customWidth="1"/>
    <col min="7" max="7" width="13.109375" bestFit="1" customWidth="1"/>
    <col min="8" max="8" width="10.77734375" customWidth="1"/>
  </cols>
  <sheetData>
    <row r="1" spans="1:8" ht="22.2" customHeight="1" x14ac:dyDescent="0.3">
      <c r="D1" s="4" t="s">
        <v>0</v>
      </c>
      <c r="E1" s="4"/>
      <c r="F1" s="4"/>
    </row>
    <row r="4" spans="1:8" x14ac:dyDescent="0.3">
      <c r="A4" s="7" t="s">
        <v>1</v>
      </c>
      <c r="B4" s="8">
        <v>46023</v>
      </c>
      <c r="C4" s="8">
        <v>46054</v>
      </c>
      <c r="D4" s="8">
        <v>46082</v>
      </c>
      <c r="E4" s="8">
        <v>46113</v>
      </c>
      <c r="F4" s="8">
        <v>46143</v>
      </c>
      <c r="G4" s="6" t="s">
        <v>3</v>
      </c>
      <c r="H4" s="6" t="s">
        <v>14</v>
      </c>
    </row>
    <row r="5" spans="1:8" x14ac:dyDescent="0.3">
      <c r="A5" s="7" t="s">
        <v>9</v>
      </c>
      <c r="B5" s="2">
        <v>90000</v>
      </c>
      <c r="C5" s="2">
        <v>60000</v>
      </c>
      <c r="D5" s="2">
        <v>60000</v>
      </c>
      <c r="E5" s="2">
        <v>60000</v>
      </c>
      <c r="F5" s="2">
        <v>60000</v>
      </c>
      <c r="G5" s="2">
        <f>SUM(B5:F5)</f>
        <v>330000</v>
      </c>
      <c r="H5" s="5">
        <f>G5/$G$11</f>
        <v>1.8181818181818181</v>
      </c>
    </row>
    <row r="6" spans="1:8" x14ac:dyDescent="0.3">
      <c r="A6" s="7" t="s">
        <v>6</v>
      </c>
      <c r="B6">
        <v>5000</v>
      </c>
      <c r="C6">
        <v>4000</v>
      </c>
      <c r="D6">
        <v>4500</v>
      </c>
      <c r="E6">
        <v>4200</v>
      </c>
      <c r="F6">
        <v>3800</v>
      </c>
      <c r="G6" s="1">
        <f t="shared" ref="G6:G11" si="0">SUM(B6:F6)</f>
        <v>21500</v>
      </c>
      <c r="H6" s="5">
        <f t="shared" ref="H6:H11" si="1">G6/$G$11</f>
        <v>0.1184573002754821</v>
      </c>
    </row>
    <row r="7" spans="1:8" x14ac:dyDescent="0.3">
      <c r="A7" s="7" t="s">
        <v>7</v>
      </c>
      <c r="B7">
        <v>5000</v>
      </c>
      <c r="C7">
        <v>5000</v>
      </c>
      <c r="D7">
        <v>5000</v>
      </c>
      <c r="E7">
        <v>5000</v>
      </c>
      <c r="F7">
        <v>5000</v>
      </c>
      <c r="G7" s="1">
        <f t="shared" si="0"/>
        <v>25000</v>
      </c>
      <c r="H7" s="5">
        <f t="shared" si="1"/>
        <v>0.13774104683195593</v>
      </c>
    </row>
    <row r="8" spans="1:8" x14ac:dyDescent="0.3">
      <c r="A8" s="7" t="s">
        <v>2</v>
      </c>
      <c r="B8">
        <v>15000</v>
      </c>
      <c r="C8">
        <v>15000</v>
      </c>
      <c r="D8">
        <v>15000</v>
      </c>
      <c r="E8">
        <v>15000</v>
      </c>
      <c r="F8">
        <v>15000</v>
      </c>
      <c r="G8" s="1">
        <f t="shared" si="0"/>
        <v>75000</v>
      </c>
      <c r="H8" s="5">
        <f t="shared" si="1"/>
        <v>0.41322314049586778</v>
      </c>
    </row>
    <row r="9" spans="1:8" x14ac:dyDescent="0.3">
      <c r="A9" s="7" t="s">
        <v>8</v>
      </c>
      <c r="B9">
        <v>2000</v>
      </c>
      <c r="C9">
        <v>2000</v>
      </c>
      <c r="D9">
        <v>2000</v>
      </c>
      <c r="E9">
        <v>2000</v>
      </c>
      <c r="F9">
        <v>2000</v>
      </c>
      <c r="G9" s="1">
        <f t="shared" si="0"/>
        <v>10000</v>
      </c>
      <c r="H9" s="5">
        <f t="shared" si="1"/>
        <v>5.5096418732782371E-2</v>
      </c>
    </row>
    <row r="10" spans="1:8" x14ac:dyDescent="0.3">
      <c r="A10" s="7" t="s">
        <v>10</v>
      </c>
      <c r="B10">
        <v>10000</v>
      </c>
      <c r="C10">
        <v>10000</v>
      </c>
      <c r="D10">
        <v>10000</v>
      </c>
      <c r="E10">
        <v>10000</v>
      </c>
      <c r="F10">
        <v>10000</v>
      </c>
      <c r="G10" s="1">
        <f t="shared" si="0"/>
        <v>50000</v>
      </c>
      <c r="H10" s="5">
        <f t="shared" si="1"/>
        <v>0.27548209366391185</v>
      </c>
    </row>
    <row r="11" spans="1:8" x14ac:dyDescent="0.3">
      <c r="A11" s="7" t="s">
        <v>3</v>
      </c>
      <c r="B11" s="3">
        <f>SUM(B6:B10)</f>
        <v>37000</v>
      </c>
      <c r="C11" s="3">
        <f t="shared" ref="C11:F11" si="2">SUM(C6:C10)</f>
        <v>36000</v>
      </c>
      <c r="D11" s="3">
        <f t="shared" si="2"/>
        <v>36500</v>
      </c>
      <c r="E11" s="3">
        <f t="shared" si="2"/>
        <v>36200</v>
      </c>
      <c r="F11" s="3">
        <f t="shared" si="2"/>
        <v>35800</v>
      </c>
      <c r="G11" s="3">
        <f t="shared" si="0"/>
        <v>181500</v>
      </c>
      <c r="H11" s="5">
        <f t="shared" si="1"/>
        <v>1</v>
      </c>
    </row>
    <row r="12" spans="1:8" x14ac:dyDescent="0.3">
      <c r="A12" s="7" t="s">
        <v>11</v>
      </c>
      <c r="B12" s="3">
        <f>B5-B11</f>
        <v>53000</v>
      </c>
      <c r="C12" s="3">
        <f t="shared" ref="C12:F12" si="3">C5-C11</f>
        <v>24000</v>
      </c>
      <c r="D12" s="3">
        <f t="shared" si="3"/>
        <v>23500</v>
      </c>
      <c r="E12" s="3">
        <f t="shared" si="3"/>
        <v>23800</v>
      </c>
      <c r="F12" s="3">
        <f t="shared" si="3"/>
        <v>24200</v>
      </c>
      <c r="G12" s="3">
        <f>SUM(B12:F12)</f>
        <v>148500</v>
      </c>
      <c r="H12" s="1"/>
    </row>
    <row r="14" spans="1:8" x14ac:dyDescent="0.3">
      <c r="A14" t="s">
        <v>4</v>
      </c>
      <c r="B14">
        <f>MIN(B6:B10)</f>
        <v>2000</v>
      </c>
      <c r="C14">
        <f t="shared" ref="C14:F14" si="4">MIN(C6:C10)</f>
        <v>2000</v>
      </c>
      <c r="D14">
        <f t="shared" si="4"/>
        <v>2000</v>
      </c>
      <c r="E14">
        <f t="shared" si="4"/>
        <v>2000</v>
      </c>
      <c r="F14">
        <f t="shared" si="4"/>
        <v>2000</v>
      </c>
    </row>
    <row r="15" spans="1:8" x14ac:dyDescent="0.3">
      <c r="A15" t="s">
        <v>5</v>
      </c>
      <c r="B15">
        <f>MAX(B6:B10)</f>
        <v>15000</v>
      </c>
      <c r="C15">
        <f t="shared" ref="C15:F15" si="5">MAX(C6:C10)</f>
        <v>15000</v>
      </c>
      <c r="D15">
        <f t="shared" si="5"/>
        <v>15000</v>
      </c>
      <c r="E15">
        <f t="shared" si="5"/>
        <v>15000</v>
      </c>
      <c r="F15">
        <f t="shared" si="5"/>
        <v>15000</v>
      </c>
    </row>
    <row r="16" spans="1:8" x14ac:dyDescent="0.3">
      <c r="A16" t="s">
        <v>12</v>
      </c>
      <c r="B16">
        <f>AVERAGE(B6:B10)</f>
        <v>7400</v>
      </c>
      <c r="C16">
        <f t="shared" ref="C16:F16" si="6">AVERAGE(C6:C10)</f>
        <v>7200</v>
      </c>
      <c r="D16">
        <f t="shared" si="6"/>
        <v>7300</v>
      </c>
      <c r="E16">
        <f t="shared" si="6"/>
        <v>7240</v>
      </c>
      <c r="F16">
        <f t="shared" si="6"/>
        <v>7160</v>
      </c>
    </row>
    <row r="17" spans="1:6" x14ac:dyDescent="0.3">
      <c r="A17" t="s">
        <v>13</v>
      </c>
      <c r="B17">
        <f>COUNT(B6:B10)</f>
        <v>5</v>
      </c>
      <c r="C17">
        <f t="shared" ref="C17:F17" si="7">COUNT(C6:C10)</f>
        <v>5</v>
      </c>
      <c r="D17">
        <f t="shared" si="7"/>
        <v>5</v>
      </c>
      <c r="E17">
        <f t="shared" si="7"/>
        <v>5</v>
      </c>
      <c r="F17">
        <f t="shared" si="7"/>
        <v>5</v>
      </c>
    </row>
  </sheetData>
  <mergeCells count="1">
    <mergeCell ref="D1:F1"/>
  </mergeCells>
  <conditionalFormatting sqref="B6:F10">
    <cfRule type="cellIs" dxfId="1" priority="1" operator="greaterThan">
      <formula>8000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C40D-163D-4BAE-B738-7021766026C6}">
  <dimension ref="A1:H19"/>
  <sheetViews>
    <sheetView workbookViewId="0">
      <selection activeCell="I6" sqref="I6"/>
    </sheetView>
  </sheetViews>
  <sheetFormatPr defaultRowHeight="14.4" x14ac:dyDescent="0.3"/>
  <cols>
    <col min="1" max="1" width="10.88671875" customWidth="1"/>
    <col min="2" max="2" width="11.6640625" customWidth="1"/>
    <col min="3" max="3" width="12.21875" customWidth="1"/>
    <col min="4" max="4" width="11.44140625" customWidth="1"/>
    <col min="5" max="5" width="11.77734375" customWidth="1"/>
    <col min="6" max="6" width="11.33203125" customWidth="1"/>
    <col min="7" max="7" width="13" customWidth="1"/>
    <col min="8" max="8" width="12" customWidth="1"/>
  </cols>
  <sheetData>
    <row r="1" spans="1:8" x14ac:dyDescent="0.3">
      <c r="C1" s="9" t="s">
        <v>15</v>
      </c>
      <c r="D1" s="9"/>
      <c r="E1" s="9"/>
      <c r="F1" s="9"/>
      <c r="G1" s="9"/>
    </row>
    <row r="2" spans="1:8" x14ac:dyDescent="0.3">
      <c r="C2" s="9"/>
      <c r="D2" s="9"/>
      <c r="E2" s="9"/>
      <c r="F2" s="9"/>
      <c r="G2" s="9"/>
    </row>
    <row r="3" spans="1:8" x14ac:dyDescent="0.3">
      <c r="C3" s="9"/>
      <c r="D3" s="9"/>
      <c r="E3" s="9"/>
      <c r="F3" s="9"/>
      <c r="G3" s="9"/>
    </row>
    <row r="5" spans="1:8" x14ac:dyDescent="0.3">
      <c r="A5" s="7" t="s">
        <v>1</v>
      </c>
      <c r="B5" s="8">
        <v>46023</v>
      </c>
      <c r="C5" s="8">
        <v>46054</v>
      </c>
      <c r="D5" s="8">
        <v>46082</v>
      </c>
      <c r="E5" s="8">
        <v>46113</v>
      </c>
      <c r="F5" s="8">
        <v>46143</v>
      </c>
      <c r="G5" s="6" t="s">
        <v>3</v>
      </c>
      <c r="H5" s="6" t="s">
        <v>14</v>
      </c>
    </row>
    <row r="6" spans="1:8" x14ac:dyDescent="0.3">
      <c r="A6" s="7" t="s">
        <v>9</v>
      </c>
      <c r="B6" s="2"/>
      <c r="C6" s="2"/>
      <c r="D6" s="2"/>
      <c r="E6" s="2"/>
      <c r="F6" s="2"/>
      <c r="G6" s="2">
        <f>SUM(B6:F6)</f>
        <v>0</v>
      </c>
      <c r="H6" s="5" t="e">
        <f>G6/$G$11</f>
        <v>#DIV/0!</v>
      </c>
    </row>
    <row r="7" spans="1:8" x14ac:dyDescent="0.3">
      <c r="A7" s="7" t="s">
        <v>6</v>
      </c>
      <c r="G7" s="1">
        <f t="shared" ref="G7:G12" si="0">SUM(B7:F7)</f>
        <v>0</v>
      </c>
      <c r="H7" s="5" t="e">
        <f t="shared" ref="H7:H12" si="1">G7/$G$11</f>
        <v>#DIV/0!</v>
      </c>
    </row>
    <row r="8" spans="1:8" x14ac:dyDescent="0.3">
      <c r="A8" s="7" t="s">
        <v>7</v>
      </c>
      <c r="G8" s="1">
        <f t="shared" si="0"/>
        <v>0</v>
      </c>
      <c r="H8" s="5" t="e">
        <f t="shared" si="1"/>
        <v>#DIV/0!</v>
      </c>
    </row>
    <row r="9" spans="1:8" x14ac:dyDescent="0.3">
      <c r="A9" s="7" t="s">
        <v>2</v>
      </c>
      <c r="G9" s="1">
        <f t="shared" si="0"/>
        <v>0</v>
      </c>
      <c r="H9" s="5" t="e">
        <f t="shared" si="1"/>
        <v>#DIV/0!</v>
      </c>
    </row>
    <row r="10" spans="1:8" x14ac:dyDescent="0.3">
      <c r="A10" s="7" t="s">
        <v>8</v>
      </c>
      <c r="G10" s="1">
        <f t="shared" si="0"/>
        <v>0</v>
      </c>
      <c r="H10" s="5" t="e">
        <f t="shared" si="1"/>
        <v>#DIV/0!</v>
      </c>
    </row>
    <row r="11" spans="1:8" x14ac:dyDescent="0.3">
      <c r="A11" s="7" t="s">
        <v>10</v>
      </c>
      <c r="G11" s="1">
        <f t="shared" si="0"/>
        <v>0</v>
      </c>
      <c r="H11" s="5" t="e">
        <f t="shared" si="1"/>
        <v>#DIV/0!</v>
      </c>
    </row>
    <row r="12" spans="1:8" x14ac:dyDescent="0.3">
      <c r="A12" s="7" t="s">
        <v>3</v>
      </c>
      <c r="B12" s="3">
        <f>SUM(B7:B11)</f>
        <v>0</v>
      </c>
      <c r="C12" s="3">
        <f t="shared" ref="C12:F12" si="2">SUM(C7:C11)</f>
        <v>0</v>
      </c>
      <c r="D12" s="3">
        <f t="shared" si="2"/>
        <v>0</v>
      </c>
      <c r="E12" s="3">
        <f t="shared" si="2"/>
        <v>0</v>
      </c>
      <c r="F12" s="3">
        <f t="shared" si="2"/>
        <v>0</v>
      </c>
      <c r="G12" s="3">
        <f t="shared" si="0"/>
        <v>0</v>
      </c>
      <c r="H12" s="5" t="e">
        <f t="shared" si="1"/>
        <v>#DIV/0!</v>
      </c>
    </row>
    <row r="13" spans="1:8" x14ac:dyDescent="0.3">
      <c r="A13" s="7" t="s">
        <v>11</v>
      </c>
      <c r="B13" s="3">
        <f>B6-B12</f>
        <v>0</v>
      </c>
      <c r="C13" s="3">
        <f t="shared" ref="C13:F13" si="3">C6-C12</f>
        <v>0</v>
      </c>
      <c r="D13" s="3">
        <f t="shared" si="3"/>
        <v>0</v>
      </c>
      <c r="E13" s="3">
        <f t="shared" si="3"/>
        <v>0</v>
      </c>
      <c r="F13" s="3">
        <f t="shared" si="3"/>
        <v>0</v>
      </c>
      <c r="G13" s="3">
        <f>SUM(B13:F13)</f>
        <v>0</v>
      </c>
      <c r="H13" s="1"/>
    </row>
    <row r="16" spans="1:8" x14ac:dyDescent="0.3">
      <c r="A16" t="s">
        <v>4</v>
      </c>
      <c r="B16">
        <f>MIN(B8:B12)</f>
        <v>0</v>
      </c>
      <c r="C16">
        <f t="shared" ref="C16:F16" si="4">MIN(C8:C12)</f>
        <v>0</v>
      </c>
      <c r="D16">
        <f t="shared" si="4"/>
        <v>0</v>
      </c>
      <c r="E16">
        <f t="shared" si="4"/>
        <v>0</v>
      </c>
      <c r="F16">
        <f t="shared" si="4"/>
        <v>0</v>
      </c>
    </row>
    <row r="17" spans="1:6" x14ac:dyDescent="0.3">
      <c r="A17" t="s">
        <v>5</v>
      </c>
      <c r="B17">
        <f>MAX(B8:B12)</f>
        <v>0</v>
      </c>
      <c r="C17">
        <f t="shared" ref="C17:F17" si="5">MAX(C8:C12)</f>
        <v>0</v>
      </c>
      <c r="D17">
        <f t="shared" si="5"/>
        <v>0</v>
      </c>
      <c r="E17">
        <f t="shared" si="5"/>
        <v>0</v>
      </c>
      <c r="F17">
        <f t="shared" si="5"/>
        <v>0</v>
      </c>
    </row>
    <row r="18" spans="1:6" x14ac:dyDescent="0.3">
      <c r="A18" t="s">
        <v>12</v>
      </c>
      <c r="B18">
        <f>AVERAGE(B8:B12)</f>
        <v>0</v>
      </c>
      <c r="C18">
        <f t="shared" ref="C18:F18" si="6">AVERAGE(C8:C12)</f>
        <v>0</v>
      </c>
      <c r="D18">
        <f t="shared" si="6"/>
        <v>0</v>
      </c>
      <c r="E18">
        <f t="shared" si="6"/>
        <v>0</v>
      </c>
      <c r="F18">
        <f t="shared" si="6"/>
        <v>0</v>
      </c>
    </row>
    <row r="19" spans="1:6" x14ac:dyDescent="0.3">
      <c r="A19" t="s">
        <v>13</v>
      </c>
      <c r="B19">
        <f>COUNT(B8:B12)</f>
        <v>1</v>
      </c>
      <c r="C19">
        <f t="shared" ref="C19:F19" si="7">COUNT(C8:C12)</f>
        <v>1</v>
      </c>
      <c r="D19">
        <f t="shared" si="7"/>
        <v>1</v>
      </c>
      <c r="E19">
        <f t="shared" si="7"/>
        <v>1</v>
      </c>
      <c r="F19">
        <f t="shared" si="7"/>
        <v>1</v>
      </c>
    </row>
  </sheetData>
  <mergeCells count="1">
    <mergeCell ref="C1:G3"/>
  </mergeCells>
  <conditionalFormatting sqref="B7:F11">
    <cfRule type="cellIs" dxfId="0" priority="1" operator="greaterThan">
      <formula>8000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4B30-AE03-4228-8FB4-D90580568F45}">
  <sheetPr>
    <pageSetUpPr fitToPage="1"/>
  </sheetPr>
  <dimension ref="A1:N136"/>
  <sheetViews>
    <sheetView showGridLines="0" zoomScaleNormal="100" workbookViewId="0">
      <selection activeCell="D9" sqref="D9"/>
    </sheetView>
  </sheetViews>
  <sheetFormatPr defaultRowHeight="14.4" x14ac:dyDescent="0.25"/>
  <cols>
    <col min="1" max="1" width="3.77734375" style="10" customWidth="1"/>
    <col min="2" max="2" width="10.21875" style="11" customWidth="1"/>
    <col min="3" max="3" width="14.6640625" style="11" customWidth="1"/>
    <col min="4" max="8" width="17.44140625" style="11" customWidth="1"/>
    <col min="9" max="9" width="3.77734375" style="10" customWidth="1"/>
    <col min="10" max="10" width="10" style="10" hidden="1" customWidth="1"/>
    <col min="11" max="11" width="18.44140625" style="10" hidden="1" customWidth="1"/>
    <col min="12" max="12" width="17.44140625" style="10" hidden="1" customWidth="1"/>
    <col min="13" max="13" width="15.88671875" style="10" hidden="1" customWidth="1"/>
    <col min="14" max="14" width="16.88671875" style="10" hidden="1" customWidth="1"/>
    <col min="15" max="15" width="1.21875" style="10" customWidth="1"/>
    <col min="16" max="16384" width="8.88671875" style="10"/>
  </cols>
  <sheetData>
    <row r="1" spans="1:14" ht="19.5" customHeight="1" x14ac:dyDescent="0.25">
      <c r="A1" s="12"/>
      <c r="B1" s="31"/>
      <c r="C1" s="31"/>
      <c r="D1" s="31"/>
      <c r="E1" s="31"/>
      <c r="F1" s="31"/>
      <c r="G1" s="31"/>
      <c r="H1" s="31"/>
      <c r="I1" s="43" t="s">
        <v>51</v>
      </c>
    </row>
    <row r="2" spans="1:14" ht="60.75" customHeight="1" x14ac:dyDescent="0.3">
      <c r="A2" s="12"/>
      <c r="B2" s="42" t="s">
        <v>50</v>
      </c>
      <c r="C2" s="41"/>
      <c r="D2" s="41"/>
      <c r="E2" s="41"/>
      <c r="F2" s="41"/>
      <c r="G2" s="41"/>
      <c r="H2" s="41"/>
      <c r="I2" s="12"/>
      <c r="K2" s="38" t="s">
        <v>23</v>
      </c>
      <c r="L2" s="10" t="s">
        <v>49</v>
      </c>
    </row>
    <row r="3" spans="1:14" ht="24" customHeight="1" x14ac:dyDescent="0.3">
      <c r="A3" s="12"/>
      <c r="B3" s="40"/>
      <c r="C3" s="39"/>
      <c r="D3" s="39"/>
      <c r="E3" s="39"/>
      <c r="F3" s="39"/>
      <c r="G3" s="39"/>
      <c r="H3" s="39"/>
      <c r="I3" s="12"/>
    </row>
    <row r="4" spans="1:14" ht="24" customHeight="1" x14ac:dyDescent="0.25">
      <c r="A4" s="12"/>
      <c r="B4" s="30" t="s">
        <v>48</v>
      </c>
      <c r="C4" s="29"/>
      <c r="D4" s="29"/>
      <c r="E4" s="12"/>
      <c r="F4" s="31"/>
      <c r="G4" s="31"/>
      <c r="H4" s="31"/>
      <c r="I4" s="12"/>
      <c r="K4" s="38" t="s">
        <v>47</v>
      </c>
      <c r="L4" s="10" t="s">
        <v>46</v>
      </c>
      <c r="M4" s="10" t="s">
        <v>45</v>
      </c>
      <c r="N4" s="10" t="s">
        <v>44</v>
      </c>
    </row>
    <row r="5" spans="1:14" ht="24" customHeight="1" thickBot="1" x14ac:dyDescent="0.3">
      <c r="A5" s="12"/>
      <c r="B5" s="24"/>
      <c r="C5" s="37" t="s">
        <v>43</v>
      </c>
      <c r="D5" s="36">
        <v>6000000</v>
      </c>
      <c r="E5" s="12"/>
      <c r="F5" s="31"/>
      <c r="G5" s="31"/>
      <c r="H5" s="31"/>
      <c r="I5" s="12"/>
      <c r="K5" s="17" t="s">
        <v>42</v>
      </c>
      <c r="L5" s="16">
        <v>380.49423815908995</v>
      </c>
      <c r="M5" s="16">
        <v>270.66342960379438</v>
      </c>
      <c r="N5" s="16">
        <v>58673.344948123311</v>
      </c>
    </row>
    <row r="6" spans="1:14" ht="24" customHeight="1" thickTop="1" thickBot="1" x14ac:dyDescent="0.3">
      <c r="A6" s="12"/>
      <c r="B6" s="22"/>
      <c r="C6" s="35" t="s">
        <v>41</v>
      </c>
      <c r="D6" s="34">
        <v>5.1999999999999998E-2</v>
      </c>
      <c r="E6" s="12"/>
      <c r="F6" s="31"/>
      <c r="G6" s="31"/>
      <c r="H6" s="31"/>
      <c r="I6" s="12"/>
      <c r="K6" s="17" t="s">
        <v>40</v>
      </c>
      <c r="L6" s="16">
        <v>793.03556426784667</v>
      </c>
      <c r="M6" s="16">
        <v>509.27977125792194</v>
      </c>
      <c r="N6" s="16">
        <v>110322.55089200605</v>
      </c>
    </row>
    <row r="7" spans="1:14" ht="24" customHeight="1" thickTop="1" thickBot="1" x14ac:dyDescent="0.3">
      <c r="A7" s="12"/>
      <c r="B7" s="27"/>
      <c r="C7" s="23" t="s">
        <v>39</v>
      </c>
      <c r="D7" s="33">
        <v>10</v>
      </c>
      <c r="E7" s="12"/>
      <c r="F7" s="31"/>
      <c r="G7" s="31"/>
      <c r="H7" s="31"/>
      <c r="I7" s="12"/>
      <c r="K7" s="17" t="s">
        <v>38</v>
      </c>
      <c r="L7" s="16">
        <v>837.7690036578316</v>
      </c>
      <c r="M7" s="16">
        <v>464.54633186793706</v>
      </c>
      <c r="N7" s="16">
        <v>100517.79431298297</v>
      </c>
    </row>
    <row r="8" spans="1:14" ht="24" customHeight="1" thickTop="1" x14ac:dyDescent="0.25">
      <c r="A8" s="12"/>
      <c r="B8" s="24"/>
      <c r="C8" s="21" t="s">
        <v>37</v>
      </c>
      <c r="D8" s="32">
        <f ca="1">TODAY()</f>
        <v>45906</v>
      </c>
      <c r="E8" s="12"/>
      <c r="F8" s="31"/>
      <c r="G8" s="31"/>
      <c r="H8" s="31"/>
      <c r="I8" s="12"/>
      <c r="K8" s="17" t="s">
        <v>36</v>
      </c>
      <c r="L8" s="16">
        <v>885.02576065149162</v>
      </c>
      <c r="M8" s="16">
        <v>417.28957487427698</v>
      </c>
      <c r="N8" s="16">
        <v>90159.97239373617</v>
      </c>
    </row>
    <row r="9" spans="1:14" ht="9" customHeight="1" x14ac:dyDescent="0.3">
      <c r="A9" s="12"/>
      <c r="B9" s="19"/>
      <c r="C9" s="12"/>
      <c r="D9" s="12"/>
      <c r="E9" s="12"/>
      <c r="F9" s="12"/>
      <c r="G9" s="12"/>
      <c r="H9" s="12"/>
      <c r="I9" s="12"/>
      <c r="K9" s="17" t="s">
        <v>35</v>
      </c>
      <c r="L9" s="16">
        <v>934.94817019592324</v>
      </c>
      <c r="M9" s="16">
        <v>367.36716532984542</v>
      </c>
      <c r="N9" s="16">
        <v>79217.887901770286</v>
      </c>
    </row>
    <row r="10" spans="1:14" ht="24" customHeight="1" x14ac:dyDescent="0.3">
      <c r="A10" s="12"/>
      <c r="B10" s="30" t="s">
        <v>34</v>
      </c>
      <c r="C10" s="29"/>
      <c r="D10" s="29"/>
      <c r="E10" s="12"/>
      <c r="F10" s="12"/>
      <c r="G10" s="12"/>
      <c r="H10" s="12"/>
      <c r="I10" s="12"/>
      <c r="K10" s="17" t="s">
        <v>33</v>
      </c>
      <c r="L10" s="16">
        <v>987.68659604804657</v>
      </c>
      <c r="M10" s="16">
        <v>314.62873947772204</v>
      </c>
      <c r="N10" s="16">
        <v>67658.583835454861</v>
      </c>
    </row>
    <row r="11" spans="1:14" ht="24" customHeight="1" thickBot="1" x14ac:dyDescent="0.35">
      <c r="A11" s="12"/>
      <c r="B11" s="24"/>
      <c r="C11" s="21" t="s">
        <v>32</v>
      </c>
      <c r="D11" s="28">
        <f ca="1">IFERROR(IF(LoanIsGood,MonthlyPayment,""), "")</f>
        <v>64227.475294809417</v>
      </c>
      <c r="E11" s="12"/>
      <c r="F11" s="12"/>
      <c r="G11" s="12"/>
      <c r="H11" s="12"/>
      <c r="I11" s="12"/>
      <c r="K11" s="17" t="s">
        <v>31</v>
      </c>
      <c r="L11" s="16">
        <v>1043.3998836625894</v>
      </c>
      <c r="M11" s="16">
        <v>258.91545186317921</v>
      </c>
      <c r="N11" s="16">
        <v>55447.244159212722</v>
      </c>
    </row>
    <row r="12" spans="1:14" ht="24" customHeight="1" thickTop="1" thickBot="1" x14ac:dyDescent="0.35">
      <c r="A12" s="12"/>
      <c r="B12" s="27"/>
      <c r="C12" s="26" t="s">
        <v>30</v>
      </c>
      <c r="D12" s="25">
        <f ca="1">IFERROR(IF(LoanIsGood,LoanYears*12,""), "")</f>
        <v>120</v>
      </c>
      <c r="E12" s="12"/>
      <c r="F12" s="12"/>
      <c r="G12" s="12"/>
      <c r="H12" s="12"/>
      <c r="I12" s="12"/>
      <c r="K12" s="17" t="s">
        <v>29</v>
      </c>
      <c r="L12" s="16">
        <v>1102.2558386265125</v>
      </c>
      <c r="M12" s="16">
        <v>200.05949689925598</v>
      </c>
      <c r="N12" s="16">
        <v>42547.088939392808</v>
      </c>
    </row>
    <row r="13" spans="1:14" ht="24" customHeight="1" thickTop="1" thickBot="1" x14ac:dyDescent="0.35">
      <c r="A13" s="12"/>
      <c r="B13" s="24"/>
      <c r="C13" s="23" t="s">
        <v>28</v>
      </c>
      <c r="D13" s="20">
        <f ca="1">IFERROR(IF(LoanIsGood,TotalLoanCost-LoanAmount,""), "")</f>
        <v>1707297.0353771299</v>
      </c>
      <c r="E13" s="12"/>
      <c r="F13" s="12"/>
      <c r="G13" s="12"/>
      <c r="H13" s="12"/>
      <c r="I13" s="12"/>
      <c r="K13" s="17" t="s">
        <v>27</v>
      </c>
      <c r="L13" s="16">
        <v>1164.4317320808982</v>
      </c>
      <c r="M13" s="16">
        <v>137.88360344487046</v>
      </c>
      <c r="N13" s="16">
        <v>28919.263564981542</v>
      </c>
    </row>
    <row r="14" spans="1:14" ht="24" customHeight="1" thickTop="1" x14ac:dyDescent="0.3">
      <c r="A14" s="12"/>
      <c r="B14" s="22"/>
      <c r="C14" s="21" t="s">
        <v>26</v>
      </c>
      <c r="D14" s="20">
        <f ca="1">IFERROR(IF(LoanIsGood,MonthlyPayment*NumberOfPayments,""), "")</f>
        <v>7707297.0353771299</v>
      </c>
      <c r="E14" s="12"/>
      <c r="F14" s="12"/>
      <c r="G14" s="12"/>
      <c r="H14" s="12"/>
      <c r="I14" s="12"/>
      <c r="K14" s="17" t="s">
        <v>25</v>
      </c>
      <c r="L14" s="16">
        <v>1230.1148346526047</v>
      </c>
      <c r="M14" s="16">
        <v>72.20050087316406</v>
      </c>
      <c r="N14" s="16">
        <v>14522.721719492039</v>
      </c>
    </row>
    <row r="15" spans="1:14" ht="24" customHeight="1" x14ac:dyDescent="0.3">
      <c r="A15" s="12"/>
      <c r="B15" s="19"/>
      <c r="C15" s="12"/>
      <c r="D15" s="12"/>
      <c r="E15" s="12"/>
      <c r="F15" s="12"/>
      <c r="G15" s="12"/>
      <c r="H15" s="12"/>
      <c r="I15" s="12"/>
      <c r="K15" s="17" t="s">
        <v>24</v>
      </c>
      <c r="L15" s="16">
        <v>640.83837799716218</v>
      </c>
      <c r="M15" s="16">
        <v>10.319289765722202</v>
      </c>
      <c r="N15" s="16">
        <v>1610.6430254329898</v>
      </c>
    </row>
    <row r="16" spans="1:14" ht="41.1" customHeight="1" x14ac:dyDescent="0.3">
      <c r="A16" s="12"/>
      <c r="B16" s="18" t="s">
        <v>23</v>
      </c>
      <c r="C16" s="18" t="s">
        <v>22</v>
      </c>
      <c r="D16" s="18" t="s">
        <v>21</v>
      </c>
      <c r="E16" s="18" t="s">
        <v>20</v>
      </c>
      <c r="F16" s="18" t="s">
        <v>19</v>
      </c>
      <c r="G16" s="18" t="s">
        <v>18</v>
      </c>
      <c r="H16" s="18" t="s">
        <v>17</v>
      </c>
      <c r="I16" s="12"/>
      <c r="K16" s="17" t="s">
        <v>16</v>
      </c>
      <c r="L16" s="16">
        <v>9999.9999999999964</v>
      </c>
      <c r="M16" s="16">
        <v>3023.1533552576893</v>
      </c>
      <c r="N16" s="16">
        <v>649597.09569258557</v>
      </c>
    </row>
    <row r="17" spans="1:9" ht="20.100000000000001" customHeight="1" x14ac:dyDescent="0.3">
      <c r="A17" s="12"/>
      <c r="B17" s="15">
        <f ca="1">IFERROR(IF(LoanIsNotPaid*LoanIsGood,PaymentNumber,""), "")</f>
        <v>1</v>
      </c>
      <c r="C17" s="14">
        <f ca="1">IFERROR(IF(LoanIsNotPaid*LoanIsGood,PaymentDate,LoanStartDate), LoanStartDate)</f>
        <v>45936</v>
      </c>
      <c r="D17" s="13">
        <f ca="1">IFERROR(IF(LoanIsNotPaid*LoanIsGood,LoanValue,""), "")</f>
        <v>6000000</v>
      </c>
      <c r="E17" s="13">
        <f ca="1">IFERROR(IF(LoanIsNotPaid*LoanIsGood,MonthlyPayment,0), 0)</f>
        <v>64227.475294809417</v>
      </c>
      <c r="F17" s="13">
        <f ca="1">IFERROR(IF(LoanIsNotPaid*LoanIsGood,Principal,0), 0)</f>
        <v>38227.475294809417</v>
      </c>
      <c r="G17" s="13">
        <f ca="1">IFERROR(IF(LoanIsNotPaid*LoanIsGood,InterestAmt,0), 0)</f>
        <v>26000</v>
      </c>
      <c r="H17" s="13">
        <f ca="1">IFERROR(IF(LoanIsNotPaid*LoanIsGood,EndingBalance,0), 0)</f>
        <v>5961772.5247051911</v>
      </c>
      <c r="I17" s="12"/>
    </row>
    <row r="18" spans="1:9" ht="20.25" customHeight="1" x14ac:dyDescent="0.3">
      <c r="A18" s="12"/>
      <c r="B18" s="15">
        <f ca="1">IFERROR(IF(LoanIsNotPaid*LoanIsGood,PaymentNumber,""), "")</f>
        <v>2</v>
      </c>
      <c r="C18" s="14">
        <f ca="1">IFERROR(IF(LoanIsNotPaid*LoanIsGood,PaymentDate,LoanStartDate), LoanStartDate)</f>
        <v>45967</v>
      </c>
      <c r="D18" s="13">
        <f ca="1">IFERROR(IF(LoanIsNotPaid*LoanIsGood,LoanValue,""), "")</f>
        <v>5961772.5247051911</v>
      </c>
      <c r="E18" s="13">
        <f ca="1">IFERROR(IF(LoanIsNotPaid*LoanIsGood,MonthlyPayment,0), 0)</f>
        <v>64227.475294809417</v>
      </c>
      <c r="F18" s="13">
        <f ca="1">IFERROR(IF(LoanIsNotPaid*LoanIsGood,Principal,0), 0)</f>
        <v>38393.127687753593</v>
      </c>
      <c r="G18" s="13">
        <f ca="1">IFERROR(IF(LoanIsNotPaid*LoanIsGood,InterestAmt,0), 0)</f>
        <v>25834.347607055828</v>
      </c>
      <c r="H18" s="13">
        <f ca="1">IFERROR(IF(LoanIsNotPaid*LoanIsGood,EndingBalance,0), 0)</f>
        <v>5923379.397017437</v>
      </c>
      <c r="I18" s="12"/>
    </row>
    <row r="19" spans="1:9" ht="20.25" customHeight="1" x14ac:dyDescent="0.3">
      <c r="A19" s="12"/>
      <c r="B19" s="15">
        <f ca="1">IFERROR(IF(LoanIsNotPaid*LoanIsGood,PaymentNumber,""), "")</f>
        <v>3</v>
      </c>
      <c r="C19" s="14">
        <f ca="1">IFERROR(IF(LoanIsNotPaid*LoanIsGood,PaymentDate,LoanStartDate), LoanStartDate)</f>
        <v>45997</v>
      </c>
      <c r="D19" s="13">
        <f ca="1">IFERROR(IF(LoanIsNotPaid*LoanIsGood,LoanValue,""), "")</f>
        <v>5923379.397017437</v>
      </c>
      <c r="E19" s="13">
        <f ca="1">IFERROR(IF(LoanIsNotPaid*LoanIsGood,MonthlyPayment,0), 0)</f>
        <v>64227.475294809417</v>
      </c>
      <c r="F19" s="13">
        <f ca="1">IFERROR(IF(LoanIsNotPaid*LoanIsGood,Principal,0), 0)</f>
        <v>38559.49790773385</v>
      </c>
      <c r="G19" s="13">
        <f ca="1">IFERROR(IF(LoanIsNotPaid*LoanIsGood,InterestAmt,0), 0)</f>
        <v>25667.97738707556</v>
      </c>
      <c r="H19" s="13">
        <f ca="1">IFERROR(IF(LoanIsNotPaid*LoanIsGood,EndingBalance,0), 0)</f>
        <v>5884819.8991097044</v>
      </c>
      <c r="I19" s="12"/>
    </row>
    <row r="20" spans="1:9" ht="20.25" customHeight="1" x14ac:dyDescent="0.3">
      <c r="A20" s="12"/>
      <c r="B20" s="15">
        <f ca="1">IFERROR(IF(LoanIsNotPaid*LoanIsGood,PaymentNumber,""), "")</f>
        <v>4</v>
      </c>
      <c r="C20" s="14">
        <f ca="1">IFERROR(IF(LoanIsNotPaid*LoanIsGood,PaymentDate,LoanStartDate), LoanStartDate)</f>
        <v>46028</v>
      </c>
      <c r="D20" s="13">
        <f ca="1">IFERROR(IF(LoanIsNotPaid*LoanIsGood,LoanValue,""), "")</f>
        <v>5884819.8991097044</v>
      </c>
      <c r="E20" s="13">
        <f ca="1">IFERROR(IF(LoanIsNotPaid*LoanIsGood,MonthlyPayment,0), 0)</f>
        <v>64227.475294809417</v>
      </c>
      <c r="F20" s="13">
        <f ca="1">IFERROR(IF(LoanIsNotPaid*LoanIsGood,Principal,0), 0)</f>
        <v>38726.589065334032</v>
      </c>
      <c r="G20" s="13">
        <f ca="1">IFERROR(IF(LoanIsNotPaid*LoanIsGood,InterestAmt,0), 0)</f>
        <v>25500.886229475382</v>
      </c>
      <c r="H20" s="13">
        <f ca="1">IFERROR(IF(LoanIsNotPaid*LoanIsGood,EndingBalance,0), 0)</f>
        <v>5846093.3100443687</v>
      </c>
      <c r="I20" s="12"/>
    </row>
    <row r="21" spans="1:9" ht="20.25" customHeight="1" x14ac:dyDescent="0.3">
      <c r="A21" s="12"/>
      <c r="B21" s="15">
        <f ca="1">IFERROR(IF(LoanIsNotPaid*LoanIsGood,PaymentNumber,""), "")</f>
        <v>5</v>
      </c>
      <c r="C21" s="14">
        <f ca="1">IFERROR(IF(LoanIsNotPaid*LoanIsGood,PaymentDate,LoanStartDate), LoanStartDate)</f>
        <v>46059</v>
      </c>
      <c r="D21" s="13">
        <f ca="1">IFERROR(IF(LoanIsNotPaid*LoanIsGood,LoanValue,""), "")</f>
        <v>5846093.3100443687</v>
      </c>
      <c r="E21" s="13">
        <f ca="1">IFERROR(IF(LoanIsNotPaid*LoanIsGood,MonthlyPayment,0), 0)</f>
        <v>64227.475294809417</v>
      </c>
      <c r="F21" s="13">
        <f ca="1">IFERROR(IF(LoanIsNotPaid*LoanIsGood,Principal,0), 0)</f>
        <v>38894.404284617151</v>
      </c>
      <c r="G21" s="13">
        <f ca="1">IFERROR(IF(LoanIsNotPaid*LoanIsGood,InterestAmt,0), 0)</f>
        <v>25333.071010192267</v>
      </c>
      <c r="H21" s="13">
        <f ca="1">IFERROR(IF(LoanIsNotPaid*LoanIsGood,EndingBalance,0), 0)</f>
        <v>5807198.9057597509</v>
      </c>
      <c r="I21" s="12"/>
    </row>
    <row r="22" spans="1:9" ht="20.25" customHeight="1" x14ac:dyDescent="0.3">
      <c r="A22" s="12"/>
      <c r="B22" s="15">
        <f ca="1">IFERROR(IF(LoanIsNotPaid*LoanIsGood,PaymentNumber,""), "")</f>
        <v>6</v>
      </c>
      <c r="C22" s="14">
        <f ca="1">IFERROR(IF(LoanIsNotPaid*LoanIsGood,PaymentDate,LoanStartDate), LoanStartDate)</f>
        <v>46087</v>
      </c>
      <c r="D22" s="13">
        <f ca="1">IFERROR(IF(LoanIsNotPaid*LoanIsGood,LoanValue,""), "")</f>
        <v>5807198.9057597509</v>
      </c>
      <c r="E22" s="13">
        <f ca="1">IFERROR(IF(LoanIsNotPaid*LoanIsGood,MonthlyPayment,0), 0)</f>
        <v>64227.475294809417</v>
      </c>
      <c r="F22" s="13">
        <f ca="1">IFERROR(IF(LoanIsNotPaid*LoanIsGood,Principal,0), 0)</f>
        <v>39062.946703183829</v>
      </c>
      <c r="G22" s="13">
        <f ca="1">IFERROR(IF(LoanIsNotPaid*LoanIsGood,InterestAmt,0), 0)</f>
        <v>25164.528591625593</v>
      </c>
      <c r="H22" s="13">
        <f ca="1">IFERROR(IF(LoanIsNotPaid*LoanIsGood,EndingBalance,0), 0)</f>
        <v>5768135.9590565674</v>
      </c>
      <c r="I22" s="12"/>
    </row>
    <row r="23" spans="1:9" ht="20.25" customHeight="1" x14ac:dyDescent="0.3">
      <c r="A23" s="12"/>
      <c r="B23" s="15">
        <f ca="1">IFERROR(IF(LoanIsNotPaid*LoanIsGood,PaymentNumber,""), "")</f>
        <v>7</v>
      </c>
      <c r="C23" s="14">
        <f ca="1">IFERROR(IF(LoanIsNotPaid*LoanIsGood,PaymentDate,LoanStartDate), LoanStartDate)</f>
        <v>46118</v>
      </c>
      <c r="D23" s="13">
        <f ca="1">IFERROR(IF(LoanIsNotPaid*LoanIsGood,LoanValue,""), "")</f>
        <v>5768135.9590565674</v>
      </c>
      <c r="E23" s="13">
        <f ca="1">IFERROR(IF(LoanIsNotPaid*LoanIsGood,MonthlyPayment,0), 0)</f>
        <v>64227.475294809417</v>
      </c>
      <c r="F23" s="13">
        <f ca="1">IFERROR(IF(LoanIsNotPaid*LoanIsGood,Principal,0), 0)</f>
        <v>39232.21947223095</v>
      </c>
      <c r="G23" s="13">
        <f ca="1">IFERROR(IF(LoanIsNotPaid*LoanIsGood,InterestAmt,0), 0)</f>
        <v>24995.255822578456</v>
      </c>
      <c r="H23" s="13">
        <f ca="1">IFERROR(IF(LoanIsNotPaid*LoanIsGood,EndingBalance,0), 0)</f>
        <v>5728903.7395843379</v>
      </c>
      <c r="I23" s="12"/>
    </row>
    <row r="24" spans="1:9" ht="20.25" customHeight="1" x14ac:dyDescent="0.3">
      <c r="A24" s="12"/>
      <c r="B24" s="15">
        <f ca="1">IFERROR(IF(LoanIsNotPaid*LoanIsGood,PaymentNumber,""), "")</f>
        <v>8</v>
      </c>
      <c r="C24" s="14">
        <f ca="1">IFERROR(IF(LoanIsNotPaid*LoanIsGood,PaymentDate,LoanStartDate), LoanStartDate)</f>
        <v>46148</v>
      </c>
      <c r="D24" s="13">
        <f ca="1">IFERROR(IF(LoanIsNotPaid*LoanIsGood,LoanValue,""), "")</f>
        <v>5728903.7395843379</v>
      </c>
      <c r="E24" s="13">
        <f ca="1">IFERROR(IF(LoanIsNotPaid*LoanIsGood,MonthlyPayment,0), 0)</f>
        <v>64227.475294809417</v>
      </c>
      <c r="F24" s="13">
        <f ca="1">IFERROR(IF(LoanIsNotPaid*LoanIsGood,Principal,0), 0)</f>
        <v>39402.22575661062</v>
      </c>
      <c r="G24" s="13">
        <f ca="1">IFERROR(IF(LoanIsNotPaid*LoanIsGood,InterestAmt,0), 0)</f>
        <v>24825.24953819879</v>
      </c>
      <c r="H24" s="13">
        <f ca="1">IFERROR(IF(LoanIsNotPaid*LoanIsGood,EndingBalance,0), 0)</f>
        <v>5689501.5138277253</v>
      </c>
      <c r="I24" s="12"/>
    </row>
    <row r="25" spans="1:9" ht="20.25" customHeight="1" x14ac:dyDescent="0.3">
      <c r="A25" s="12"/>
      <c r="B25" s="15">
        <f ca="1">IFERROR(IF(LoanIsNotPaid*LoanIsGood,PaymentNumber,""), "")</f>
        <v>9</v>
      </c>
      <c r="C25" s="14">
        <f ca="1">IFERROR(IF(LoanIsNotPaid*LoanIsGood,PaymentDate,LoanStartDate), LoanStartDate)</f>
        <v>46179</v>
      </c>
      <c r="D25" s="13">
        <f ca="1">IFERROR(IF(LoanIsNotPaid*LoanIsGood,LoanValue,""), "")</f>
        <v>5689501.5138277253</v>
      </c>
      <c r="E25" s="13">
        <f ca="1">IFERROR(IF(LoanIsNotPaid*LoanIsGood,MonthlyPayment,0), 0)</f>
        <v>64227.475294809417</v>
      </c>
      <c r="F25" s="13">
        <f ca="1">IFERROR(IF(LoanIsNotPaid*LoanIsGood,Principal,0), 0)</f>
        <v>39572.968734889269</v>
      </c>
      <c r="G25" s="13">
        <f ca="1">IFERROR(IF(LoanIsNotPaid*LoanIsGood,InterestAmt,0), 0)</f>
        <v>24654.506559920144</v>
      </c>
      <c r="H25" s="13">
        <f ca="1">IFERROR(IF(LoanIsNotPaid*LoanIsGood,EndingBalance,0), 0)</f>
        <v>5649928.545092837</v>
      </c>
      <c r="I25" s="12"/>
    </row>
    <row r="26" spans="1:9" ht="20.25" customHeight="1" x14ac:dyDescent="0.3">
      <c r="A26" s="12"/>
      <c r="B26" s="15">
        <f ca="1">IFERROR(IF(LoanIsNotPaid*LoanIsGood,PaymentNumber,""), "")</f>
        <v>10</v>
      </c>
      <c r="C26" s="14">
        <f ca="1">IFERROR(IF(LoanIsNotPaid*LoanIsGood,PaymentDate,LoanStartDate), LoanStartDate)</f>
        <v>46209</v>
      </c>
      <c r="D26" s="13">
        <f ca="1">IFERROR(IF(LoanIsNotPaid*LoanIsGood,LoanValue,""), "")</f>
        <v>5649928.545092837</v>
      </c>
      <c r="E26" s="13">
        <f ca="1">IFERROR(IF(LoanIsNotPaid*LoanIsGood,MonthlyPayment,0), 0)</f>
        <v>64227.475294809417</v>
      </c>
      <c r="F26" s="13">
        <f ca="1">IFERROR(IF(LoanIsNotPaid*LoanIsGood,Principal,0), 0)</f>
        <v>39744.451599407119</v>
      </c>
      <c r="G26" s="13">
        <f ca="1">IFERROR(IF(LoanIsNotPaid*LoanIsGood,InterestAmt,0), 0)</f>
        <v>24483.023695402291</v>
      </c>
      <c r="H26" s="13">
        <f ca="1">IFERROR(IF(LoanIsNotPaid*LoanIsGood,EndingBalance,0), 0)</f>
        <v>5610184.0934934299</v>
      </c>
      <c r="I26" s="12"/>
    </row>
    <row r="27" spans="1:9" ht="20.25" customHeight="1" x14ac:dyDescent="0.3">
      <c r="A27" s="12"/>
      <c r="B27" s="15">
        <f ca="1">IFERROR(IF(LoanIsNotPaid*LoanIsGood,PaymentNumber,""), "")</f>
        <v>11</v>
      </c>
      <c r="C27" s="14">
        <f ca="1">IFERROR(IF(LoanIsNotPaid*LoanIsGood,PaymentDate,LoanStartDate), LoanStartDate)</f>
        <v>46240</v>
      </c>
      <c r="D27" s="13">
        <f ca="1">IFERROR(IF(LoanIsNotPaid*LoanIsGood,LoanValue,""), "")</f>
        <v>5610184.0934934299</v>
      </c>
      <c r="E27" s="13">
        <f ca="1">IFERROR(IF(LoanIsNotPaid*LoanIsGood,MonthlyPayment,0), 0)</f>
        <v>64227.475294809417</v>
      </c>
      <c r="F27" s="13">
        <f ca="1">IFERROR(IF(LoanIsNotPaid*LoanIsGood,Principal,0), 0)</f>
        <v>39916.677556337883</v>
      </c>
      <c r="G27" s="13">
        <f ca="1">IFERROR(IF(LoanIsNotPaid*LoanIsGood,InterestAmt,0), 0)</f>
        <v>24310.797738471534</v>
      </c>
      <c r="H27" s="13">
        <f ca="1">IFERROR(IF(LoanIsNotPaid*LoanIsGood,EndingBalance,0), 0)</f>
        <v>5570267.4159370922</v>
      </c>
      <c r="I27" s="12"/>
    </row>
    <row r="28" spans="1:9" ht="20.25" customHeight="1" x14ac:dyDescent="0.3">
      <c r="A28" s="12"/>
      <c r="B28" s="15">
        <f ca="1">IFERROR(IF(LoanIsNotPaid*LoanIsGood,PaymentNumber,""), "")</f>
        <v>12</v>
      </c>
      <c r="C28" s="14">
        <f ca="1">IFERROR(IF(LoanIsNotPaid*LoanIsGood,PaymentDate,LoanStartDate), LoanStartDate)</f>
        <v>46271</v>
      </c>
      <c r="D28" s="13">
        <f ca="1">IFERROR(IF(LoanIsNotPaid*LoanIsGood,LoanValue,""), "")</f>
        <v>5570267.4159370922</v>
      </c>
      <c r="E28" s="13">
        <f ca="1">IFERROR(IF(LoanIsNotPaid*LoanIsGood,MonthlyPayment,0), 0)</f>
        <v>64227.475294809417</v>
      </c>
      <c r="F28" s="13">
        <f ca="1">IFERROR(IF(LoanIsNotPaid*LoanIsGood,Principal,0), 0)</f>
        <v>40089.649825748682</v>
      </c>
      <c r="G28" s="13">
        <f ca="1">IFERROR(IF(LoanIsNotPaid*LoanIsGood,InterestAmt,0), 0)</f>
        <v>24137.825469060732</v>
      </c>
      <c r="H28" s="13">
        <f ca="1">IFERROR(IF(LoanIsNotPaid*LoanIsGood,EndingBalance,0), 0)</f>
        <v>5530177.7661113413</v>
      </c>
      <c r="I28" s="12"/>
    </row>
    <row r="29" spans="1:9" ht="20.25" customHeight="1" x14ac:dyDescent="0.3">
      <c r="A29" s="12"/>
      <c r="B29" s="15">
        <f ca="1">IFERROR(IF(LoanIsNotPaid*LoanIsGood,PaymentNumber,""), "")</f>
        <v>13</v>
      </c>
      <c r="C29" s="14">
        <f ca="1">IFERROR(IF(LoanIsNotPaid*LoanIsGood,PaymentDate,LoanStartDate), LoanStartDate)</f>
        <v>46301</v>
      </c>
      <c r="D29" s="13">
        <f ca="1">IFERROR(IF(LoanIsNotPaid*LoanIsGood,LoanValue,""), "")</f>
        <v>5530177.7661113413</v>
      </c>
      <c r="E29" s="13">
        <f ca="1">IFERROR(IF(LoanIsNotPaid*LoanIsGood,MonthlyPayment,0), 0)</f>
        <v>64227.475294809417</v>
      </c>
      <c r="F29" s="13">
        <f ca="1">IFERROR(IF(LoanIsNotPaid*LoanIsGood,Principal,0), 0)</f>
        <v>40263.371641660269</v>
      </c>
      <c r="G29" s="13">
        <f ca="1">IFERROR(IF(LoanIsNotPaid*LoanIsGood,InterestAmt,0), 0)</f>
        <v>23964.103653149155</v>
      </c>
      <c r="H29" s="13">
        <f ca="1">IFERROR(IF(LoanIsNotPaid*LoanIsGood,EndingBalance,0), 0)</f>
        <v>5489914.3944696821</v>
      </c>
      <c r="I29" s="12"/>
    </row>
    <row r="30" spans="1:9" ht="20.25" customHeight="1" x14ac:dyDescent="0.3">
      <c r="A30" s="12"/>
      <c r="B30" s="15">
        <f ca="1">IFERROR(IF(LoanIsNotPaid*LoanIsGood,PaymentNumber,""), "")</f>
        <v>14</v>
      </c>
      <c r="C30" s="14">
        <f ca="1">IFERROR(IF(LoanIsNotPaid*LoanIsGood,PaymentDate,LoanStartDate), LoanStartDate)</f>
        <v>46332</v>
      </c>
      <c r="D30" s="13">
        <f ca="1">IFERROR(IF(LoanIsNotPaid*LoanIsGood,LoanValue,""), "")</f>
        <v>5489914.3944696821</v>
      </c>
      <c r="E30" s="13">
        <f ca="1">IFERROR(IF(LoanIsNotPaid*LoanIsGood,MonthlyPayment,0), 0)</f>
        <v>64227.475294809417</v>
      </c>
      <c r="F30" s="13">
        <f ca="1">IFERROR(IF(LoanIsNotPaid*LoanIsGood,Principal,0), 0)</f>
        <v>40437.846252107462</v>
      </c>
      <c r="G30" s="13">
        <f ca="1">IFERROR(IF(LoanIsNotPaid*LoanIsGood,InterestAmt,0), 0)</f>
        <v>23789.629042701963</v>
      </c>
      <c r="H30" s="13">
        <f ca="1">IFERROR(IF(LoanIsNotPaid*LoanIsGood,EndingBalance,0), 0)</f>
        <v>5449476.5482175741</v>
      </c>
      <c r="I30" s="12"/>
    </row>
    <row r="31" spans="1:9" ht="20.25" customHeight="1" x14ac:dyDescent="0.3">
      <c r="A31" s="12"/>
      <c r="B31" s="15">
        <f ca="1">IFERROR(IF(LoanIsNotPaid*LoanIsGood,PaymentNumber,""), "")</f>
        <v>15</v>
      </c>
      <c r="C31" s="14">
        <f ca="1">IFERROR(IF(LoanIsNotPaid*LoanIsGood,PaymentDate,LoanStartDate), LoanStartDate)</f>
        <v>46362</v>
      </c>
      <c r="D31" s="13">
        <f ca="1">IFERROR(IF(LoanIsNotPaid*LoanIsGood,LoanValue,""), "")</f>
        <v>5449476.5482175741</v>
      </c>
      <c r="E31" s="13">
        <f ca="1">IFERROR(IF(LoanIsNotPaid*LoanIsGood,MonthlyPayment,0), 0)</f>
        <v>64227.475294809417</v>
      </c>
      <c r="F31" s="13">
        <f ca="1">IFERROR(IF(LoanIsNotPaid*LoanIsGood,Principal,0), 0)</f>
        <v>40613.076919199921</v>
      </c>
      <c r="G31" s="13">
        <f ca="1">IFERROR(IF(LoanIsNotPaid*LoanIsGood,InterestAmt,0), 0)</f>
        <v>23614.398375609489</v>
      </c>
      <c r="H31" s="13">
        <f ca="1">IFERROR(IF(LoanIsNotPaid*LoanIsGood,EndingBalance,0), 0)</f>
        <v>5408863.4712983752</v>
      </c>
      <c r="I31" s="12"/>
    </row>
    <row r="32" spans="1:9" ht="20.25" customHeight="1" x14ac:dyDescent="0.3">
      <c r="A32" s="12"/>
      <c r="B32" s="15">
        <f ca="1">IFERROR(IF(LoanIsNotPaid*LoanIsGood,PaymentNumber,""), "")</f>
        <v>16</v>
      </c>
      <c r="C32" s="14">
        <f ca="1">IFERROR(IF(LoanIsNotPaid*LoanIsGood,PaymentDate,LoanStartDate), LoanStartDate)</f>
        <v>46393</v>
      </c>
      <c r="D32" s="13">
        <f ca="1">IFERROR(IF(LoanIsNotPaid*LoanIsGood,LoanValue,""), "")</f>
        <v>5408863.4712983752</v>
      </c>
      <c r="E32" s="13">
        <f ca="1">IFERROR(IF(LoanIsNotPaid*LoanIsGood,MonthlyPayment,0), 0)</f>
        <v>64227.475294809417</v>
      </c>
      <c r="F32" s="13">
        <f ca="1">IFERROR(IF(LoanIsNotPaid*LoanIsGood,Principal,0), 0)</f>
        <v>40789.066919183118</v>
      </c>
      <c r="G32" s="13">
        <f ca="1">IFERROR(IF(LoanIsNotPaid*LoanIsGood,InterestAmt,0), 0)</f>
        <v>23438.408375626295</v>
      </c>
      <c r="H32" s="13">
        <f ca="1">IFERROR(IF(LoanIsNotPaid*LoanIsGood,EndingBalance,0), 0)</f>
        <v>5368074.404379189</v>
      </c>
      <c r="I32" s="12"/>
    </row>
    <row r="33" spans="1:9" ht="20.25" customHeight="1" x14ac:dyDescent="0.3">
      <c r="A33" s="12"/>
      <c r="B33" s="15">
        <f ca="1">IFERROR(IF(LoanIsNotPaid*LoanIsGood,PaymentNumber,""), "")</f>
        <v>17</v>
      </c>
      <c r="C33" s="14">
        <f ca="1">IFERROR(IF(LoanIsNotPaid*LoanIsGood,PaymentDate,LoanStartDate), LoanStartDate)</f>
        <v>46424</v>
      </c>
      <c r="D33" s="13">
        <f ca="1">IFERROR(IF(LoanIsNotPaid*LoanIsGood,LoanValue,""), "")</f>
        <v>5368074.404379189</v>
      </c>
      <c r="E33" s="13">
        <f ca="1">IFERROR(IF(LoanIsNotPaid*LoanIsGood,MonthlyPayment,0), 0)</f>
        <v>64227.475294809417</v>
      </c>
      <c r="F33" s="13">
        <f ca="1">IFERROR(IF(LoanIsNotPaid*LoanIsGood,Principal,0), 0)</f>
        <v>40965.819542499579</v>
      </c>
      <c r="G33" s="13">
        <f ca="1">IFERROR(IF(LoanIsNotPaid*LoanIsGood,InterestAmt,0), 0)</f>
        <v>23261.655752309834</v>
      </c>
      <c r="H33" s="13">
        <f ca="1">IFERROR(IF(LoanIsNotPaid*LoanIsGood,EndingBalance,0), 0)</f>
        <v>5327108.5848366907</v>
      </c>
      <c r="I33" s="12"/>
    </row>
    <row r="34" spans="1:9" ht="20.25" customHeight="1" x14ac:dyDescent="0.3">
      <c r="A34" s="12"/>
      <c r="B34" s="15">
        <f ca="1">IFERROR(IF(LoanIsNotPaid*LoanIsGood,PaymentNumber,""), "")</f>
        <v>18</v>
      </c>
      <c r="C34" s="14">
        <f ca="1">IFERROR(IF(LoanIsNotPaid*LoanIsGood,PaymentDate,LoanStartDate), LoanStartDate)</f>
        <v>46452</v>
      </c>
      <c r="D34" s="13">
        <f ca="1">IFERROR(IF(LoanIsNotPaid*LoanIsGood,LoanValue,""), "")</f>
        <v>5327108.5848366907</v>
      </c>
      <c r="E34" s="13">
        <f ca="1">IFERROR(IF(LoanIsNotPaid*LoanIsGood,MonthlyPayment,0), 0)</f>
        <v>64227.475294809417</v>
      </c>
      <c r="F34" s="13">
        <f ca="1">IFERROR(IF(LoanIsNotPaid*LoanIsGood,Principal,0), 0)</f>
        <v>41143.338093850412</v>
      </c>
      <c r="G34" s="13">
        <f ca="1">IFERROR(IF(LoanIsNotPaid*LoanIsGood,InterestAmt,0), 0)</f>
        <v>23084.137200959005</v>
      </c>
      <c r="H34" s="13">
        <f ca="1">IFERROR(IF(LoanIsNotPaid*LoanIsGood,EndingBalance,0), 0)</f>
        <v>5285965.246742839</v>
      </c>
      <c r="I34" s="12"/>
    </row>
    <row r="35" spans="1:9" ht="20.25" customHeight="1" x14ac:dyDescent="0.3">
      <c r="A35" s="12"/>
      <c r="B35" s="15">
        <f ca="1">IFERROR(IF(LoanIsNotPaid*LoanIsGood,PaymentNumber,""), "")</f>
        <v>19</v>
      </c>
      <c r="C35" s="14">
        <f ca="1">IFERROR(IF(LoanIsNotPaid*LoanIsGood,PaymentDate,LoanStartDate), LoanStartDate)</f>
        <v>46483</v>
      </c>
      <c r="D35" s="13">
        <f ca="1">IFERROR(IF(LoanIsNotPaid*LoanIsGood,LoanValue,""), "")</f>
        <v>5285965.246742839</v>
      </c>
      <c r="E35" s="13">
        <f ca="1">IFERROR(IF(LoanIsNotPaid*LoanIsGood,MonthlyPayment,0), 0)</f>
        <v>64227.475294809417</v>
      </c>
      <c r="F35" s="13">
        <f ca="1">IFERROR(IF(LoanIsNotPaid*LoanIsGood,Principal,0), 0)</f>
        <v>41321.6258922571</v>
      </c>
      <c r="G35" s="13">
        <f ca="1">IFERROR(IF(LoanIsNotPaid*LoanIsGood,InterestAmt,0), 0)</f>
        <v>22905.849402552318</v>
      </c>
      <c r="H35" s="13">
        <f ca="1">IFERROR(IF(LoanIsNotPaid*LoanIsGood,EndingBalance,0), 0)</f>
        <v>5244643.6208505845</v>
      </c>
      <c r="I35" s="12"/>
    </row>
    <row r="36" spans="1:9" ht="20.25" customHeight="1" x14ac:dyDescent="0.3">
      <c r="A36" s="12"/>
      <c r="B36" s="15">
        <f ca="1">IFERROR(IF(LoanIsNotPaid*LoanIsGood,PaymentNumber,""), "")</f>
        <v>20</v>
      </c>
      <c r="C36" s="14">
        <f ca="1">IFERROR(IF(LoanIsNotPaid*LoanIsGood,PaymentDate,LoanStartDate), LoanStartDate)</f>
        <v>46513</v>
      </c>
      <c r="D36" s="13">
        <f ca="1">IFERROR(IF(LoanIsNotPaid*LoanIsGood,LoanValue,""), "")</f>
        <v>5244643.6208505845</v>
      </c>
      <c r="E36" s="13">
        <f ca="1">IFERROR(IF(LoanIsNotPaid*LoanIsGood,MonthlyPayment,0), 0)</f>
        <v>64227.475294809417</v>
      </c>
      <c r="F36" s="13">
        <f ca="1">IFERROR(IF(LoanIsNotPaid*LoanIsGood,Principal,0), 0)</f>
        <v>41500.686271123544</v>
      </c>
      <c r="G36" s="13">
        <f ca="1">IFERROR(IF(LoanIsNotPaid*LoanIsGood,InterestAmt,0), 0)</f>
        <v>22726.789023685873</v>
      </c>
      <c r="H36" s="13">
        <f ca="1">IFERROR(IF(LoanIsNotPaid*LoanIsGood,EndingBalance,0), 0)</f>
        <v>5203142.9345794581</v>
      </c>
      <c r="I36" s="12"/>
    </row>
    <row r="37" spans="1:9" ht="20.25" customHeight="1" x14ac:dyDescent="0.3">
      <c r="A37" s="12"/>
      <c r="B37" s="15">
        <f ca="1">IFERROR(IF(LoanIsNotPaid*LoanIsGood,PaymentNumber,""), "")</f>
        <v>21</v>
      </c>
      <c r="C37" s="14">
        <f ca="1">IFERROR(IF(LoanIsNotPaid*LoanIsGood,PaymentDate,LoanStartDate), LoanStartDate)</f>
        <v>46544</v>
      </c>
      <c r="D37" s="13">
        <f ca="1">IFERROR(IF(LoanIsNotPaid*LoanIsGood,LoanValue,""), "")</f>
        <v>5203142.9345794581</v>
      </c>
      <c r="E37" s="13">
        <f ca="1">IFERROR(IF(LoanIsNotPaid*LoanIsGood,MonthlyPayment,0), 0)</f>
        <v>64227.475294809417</v>
      </c>
      <c r="F37" s="13">
        <f ca="1">IFERROR(IF(LoanIsNotPaid*LoanIsGood,Principal,0), 0)</f>
        <v>41680.522578298413</v>
      </c>
      <c r="G37" s="13">
        <f ca="1">IFERROR(IF(LoanIsNotPaid*LoanIsGood,InterestAmt,0), 0)</f>
        <v>22546.952716511005</v>
      </c>
      <c r="H37" s="13">
        <f ca="1">IFERROR(IF(LoanIsNotPaid*LoanIsGood,EndingBalance,0), 0)</f>
        <v>5161462.412001159</v>
      </c>
      <c r="I37" s="12"/>
    </row>
    <row r="38" spans="1:9" ht="20.25" customHeight="1" x14ac:dyDescent="0.3">
      <c r="A38" s="12"/>
      <c r="B38" s="15">
        <f ca="1">IFERROR(IF(LoanIsNotPaid*LoanIsGood,PaymentNumber,""), "")</f>
        <v>22</v>
      </c>
      <c r="C38" s="14">
        <f ca="1">IFERROR(IF(LoanIsNotPaid*LoanIsGood,PaymentDate,LoanStartDate), LoanStartDate)</f>
        <v>46574</v>
      </c>
      <c r="D38" s="13">
        <f ca="1">IFERROR(IF(LoanIsNotPaid*LoanIsGood,LoanValue,""), "")</f>
        <v>5161462.412001159</v>
      </c>
      <c r="E38" s="13">
        <f ca="1">IFERROR(IF(LoanIsNotPaid*LoanIsGood,MonthlyPayment,0), 0)</f>
        <v>64227.475294809417</v>
      </c>
      <c r="F38" s="13">
        <f ca="1">IFERROR(IF(LoanIsNotPaid*LoanIsGood,Principal,0), 0)</f>
        <v>41861.138176137712</v>
      </c>
      <c r="G38" s="13">
        <f ca="1">IFERROR(IF(LoanIsNotPaid*LoanIsGood,InterestAmt,0), 0)</f>
        <v>22366.337118671709</v>
      </c>
      <c r="H38" s="13">
        <f ca="1">IFERROR(IF(LoanIsNotPaid*LoanIsGood,EndingBalance,0), 0)</f>
        <v>5119601.2738250224</v>
      </c>
      <c r="I38" s="12"/>
    </row>
    <row r="39" spans="1:9" ht="20.25" customHeight="1" x14ac:dyDescent="0.3">
      <c r="A39" s="12"/>
      <c r="B39" s="15">
        <f ca="1">IFERROR(IF(LoanIsNotPaid*LoanIsGood,PaymentNumber,""), "")</f>
        <v>23</v>
      </c>
      <c r="C39" s="14">
        <f ca="1">IFERROR(IF(LoanIsNotPaid*LoanIsGood,PaymentDate,LoanStartDate), LoanStartDate)</f>
        <v>46605</v>
      </c>
      <c r="D39" s="13">
        <f ca="1">IFERROR(IF(LoanIsNotPaid*LoanIsGood,LoanValue,""), "")</f>
        <v>5119601.2738250224</v>
      </c>
      <c r="E39" s="13">
        <f ca="1">IFERROR(IF(LoanIsNotPaid*LoanIsGood,MonthlyPayment,0), 0)</f>
        <v>64227.475294809417</v>
      </c>
      <c r="F39" s="13">
        <f ca="1">IFERROR(IF(LoanIsNotPaid*LoanIsGood,Principal,0), 0)</f>
        <v>42042.53644156763</v>
      </c>
      <c r="G39" s="13">
        <f ca="1">IFERROR(IF(LoanIsNotPaid*LoanIsGood,InterestAmt,0), 0)</f>
        <v>22184.93885324178</v>
      </c>
      <c r="H39" s="13">
        <f ca="1">IFERROR(IF(LoanIsNotPaid*LoanIsGood,EndingBalance,0), 0)</f>
        <v>5077558.737383455</v>
      </c>
      <c r="I39" s="12"/>
    </row>
    <row r="40" spans="1:9" ht="20.25" customHeight="1" x14ac:dyDescent="0.3">
      <c r="A40" s="12"/>
      <c r="B40" s="15">
        <f ca="1">IFERROR(IF(LoanIsNotPaid*LoanIsGood,PaymentNumber,""), "")</f>
        <v>24</v>
      </c>
      <c r="C40" s="14">
        <f ca="1">IFERROR(IF(LoanIsNotPaid*LoanIsGood,PaymentDate,LoanStartDate), LoanStartDate)</f>
        <v>46636</v>
      </c>
      <c r="D40" s="13">
        <f ca="1">IFERROR(IF(LoanIsNotPaid*LoanIsGood,LoanValue,""), "")</f>
        <v>5077558.737383455</v>
      </c>
      <c r="E40" s="13">
        <f ca="1">IFERROR(IF(LoanIsNotPaid*LoanIsGood,MonthlyPayment,0), 0)</f>
        <v>64227.475294809417</v>
      </c>
      <c r="F40" s="13">
        <f ca="1">IFERROR(IF(LoanIsNotPaid*LoanIsGood,Principal,0), 0)</f>
        <v>42224.720766147759</v>
      </c>
      <c r="G40" s="13">
        <f ca="1">IFERROR(IF(LoanIsNotPaid*LoanIsGood,InterestAmt,0), 0)</f>
        <v>22002.754528661655</v>
      </c>
      <c r="H40" s="13">
        <f ca="1">IFERROR(IF(LoanIsNotPaid*LoanIsGood,EndingBalance,0), 0)</f>
        <v>5035334.0166173046</v>
      </c>
      <c r="I40" s="12"/>
    </row>
    <row r="41" spans="1:9" ht="20.25" customHeight="1" x14ac:dyDescent="0.3">
      <c r="A41" s="12"/>
      <c r="B41" s="15">
        <f ca="1">IFERROR(IF(LoanIsNotPaid*LoanIsGood,PaymentNumber,""), "")</f>
        <v>25</v>
      </c>
      <c r="C41" s="14">
        <f ca="1">IFERROR(IF(LoanIsNotPaid*LoanIsGood,PaymentDate,LoanStartDate), LoanStartDate)</f>
        <v>46666</v>
      </c>
      <c r="D41" s="13">
        <f ca="1">IFERROR(IF(LoanIsNotPaid*LoanIsGood,LoanValue,""), "")</f>
        <v>5035334.0166173046</v>
      </c>
      <c r="E41" s="13">
        <f ca="1">IFERROR(IF(LoanIsNotPaid*LoanIsGood,MonthlyPayment,0), 0)</f>
        <v>64227.475294809417</v>
      </c>
      <c r="F41" s="13">
        <f ca="1">IFERROR(IF(LoanIsNotPaid*LoanIsGood,Principal,0), 0)</f>
        <v>42407.694556134404</v>
      </c>
      <c r="G41" s="13">
        <f ca="1">IFERROR(IF(LoanIsNotPaid*LoanIsGood,InterestAmt,0), 0)</f>
        <v>21819.78073867501</v>
      </c>
      <c r="H41" s="13">
        <f ca="1">IFERROR(IF(LoanIsNotPaid*LoanIsGood,EndingBalance,0), 0)</f>
        <v>4992926.3220611718</v>
      </c>
      <c r="I41" s="12"/>
    </row>
    <row r="42" spans="1:9" ht="20.25" customHeight="1" x14ac:dyDescent="0.3">
      <c r="A42" s="12"/>
      <c r="B42" s="15">
        <f ca="1">IFERROR(IF(LoanIsNotPaid*LoanIsGood,PaymentNumber,""), "")</f>
        <v>26</v>
      </c>
      <c r="C42" s="14">
        <f ca="1">IFERROR(IF(LoanIsNotPaid*LoanIsGood,PaymentDate,LoanStartDate), LoanStartDate)</f>
        <v>46697</v>
      </c>
      <c r="D42" s="13">
        <f ca="1">IFERROR(IF(LoanIsNotPaid*LoanIsGood,LoanValue,""), "")</f>
        <v>4992926.3220611718</v>
      </c>
      <c r="E42" s="13">
        <f ca="1">IFERROR(IF(LoanIsNotPaid*LoanIsGood,MonthlyPayment,0), 0)</f>
        <v>64227.475294809417</v>
      </c>
      <c r="F42" s="13">
        <f ca="1">IFERROR(IF(LoanIsNotPaid*LoanIsGood,Principal,0), 0)</f>
        <v>42591.461232544316</v>
      </c>
      <c r="G42" s="13">
        <f ca="1">IFERROR(IF(LoanIsNotPaid*LoanIsGood,InterestAmt,0), 0)</f>
        <v>21636.014062265098</v>
      </c>
      <c r="H42" s="13">
        <f ca="1">IFERROR(IF(LoanIsNotPaid*LoanIsGood,EndingBalance,0), 0)</f>
        <v>4950334.8608286278</v>
      </c>
      <c r="I42" s="12"/>
    </row>
    <row r="43" spans="1:9" ht="20.25" customHeight="1" x14ac:dyDescent="0.3">
      <c r="A43" s="12"/>
      <c r="B43" s="15">
        <f ca="1">IFERROR(IF(LoanIsNotPaid*LoanIsGood,PaymentNumber,""), "")</f>
        <v>27</v>
      </c>
      <c r="C43" s="14">
        <f ca="1">IFERROR(IF(LoanIsNotPaid*LoanIsGood,PaymentDate,LoanStartDate), LoanStartDate)</f>
        <v>46727</v>
      </c>
      <c r="D43" s="13">
        <f ca="1">IFERROR(IF(LoanIsNotPaid*LoanIsGood,LoanValue,""), "")</f>
        <v>4950334.8608286278</v>
      </c>
      <c r="E43" s="13">
        <f ca="1">IFERROR(IF(LoanIsNotPaid*LoanIsGood,MonthlyPayment,0), 0)</f>
        <v>64227.475294809417</v>
      </c>
      <c r="F43" s="13">
        <f ca="1">IFERROR(IF(LoanIsNotPaid*LoanIsGood,Principal,0), 0)</f>
        <v>42776.024231218682</v>
      </c>
      <c r="G43" s="13">
        <f ca="1">IFERROR(IF(LoanIsNotPaid*LoanIsGood,InterestAmt,0), 0)</f>
        <v>21451.451063590735</v>
      </c>
      <c r="H43" s="13">
        <f ca="1">IFERROR(IF(LoanIsNotPaid*LoanIsGood,EndingBalance,0), 0)</f>
        <v>4907558.8365974091</v>
      </c>
      <c r="I43" s="12"/>
    </row>
    <row r="44" spans="1:9" ht="20.25" customHeight="1" x14ac:dyDescent="0.3">
      <c r="A44" s="12"/>
      <c r="B44" s="15">
        <f ca="1">IFERROR(IF(LoanIsNotPaid*LoanIsGood,PaymentNumber,""), "")</f>
        <v>28</v>
      </c>
      <c r="C44" s="14">
        <f ca="1">IFERROR(IF(LoanIsNotPaid*LoanIsGood,PaymentDate,LoanStartDate), LoanStartDate)</f>
        <v>46758</v>
      </c>
      <c r="D44" s="13">
        <f ca="1">IFERROR(IF(LoanIsNotPaid*LoanIsGood,LoanValue,""), "")</f>
        <v>4907558.8365974091</v>
      </c>
      <c r="E44" s="13">
        <f ca="1">IFERROR(IF(LoanIsNotPaid*LoanIsGood,MonthlyPayment,0), 0)</f>
        <v>64227.475294809417</v>
      </c>
      <c r="F44" s="13">
        <f ca="1">IFERROR(IF(LoanIsNotPaid*LoanIsGood,Principal,0), 0)</f>
        <v>42961.387002887292</v>
      </c>
      <c r="G44" s="13">
        <f ca="1">IFERROR(IF(LoanIsNotPaid*LoanIsGood,InterestAmt,0), 0)</f>
        <v>21266.088291922126</v>
      </c>
      <c r="H44" s="13">
        <f ca="1">IFERROR(IF(LoanIsNotPaid*LoanIsGood,EndingBalance,0), 0)</f>
        <v>4864597.4495945191</v>
      </c>
      <c r="I44" s="12"/>
    </row>
    <row r="45" spans="1:9" ht="20.25" customHeight="1" x14ac:dyDescent="0.3">
      <c r="A45" s="12"/>
      <c r="B45" s="15">
        <f ca="1">IFERROR(IF(LoanIsNotPaid*LoanIsGood,PaymentNumber,""), "")</f>
        <v>29</v>
      </c>
      <c r="C45" s="14">
        <f ca="1">IFERROR(IF(LoanIsNotPaid*LoanIsGood,PaymentDate,LoanStartDate), LoanStartDate)</f>
        <v>46789</v>
      </c>
      <c r="D45" s="13">
        <f ca="1">IFERROR(IF(LoanIsNotPaid*LoanIsGood,LoanValue,""), "")</f>
        <v>4864597.4495945191</v>
      </c>
      <c r="E45" s="13">
        <f ca="1">IFERROR(IF(LoanIsNotPaid*LoanIsGood,MonthlyPayment,0), 0)</f>
        <v>64227.475294809417</v>
      </c>
      <c r="F45" s="13">
        <f ca="1">IFERROR(IF(LoanIsNotPaid*LoanIsGood,Principal,0), 0)</f>
        <v>43147.553013233133</v>
      </c>
      <c r="G45" s="13">
        <f ca="1">IFERROR(IF(LoanIsNotPaid*LoanIsGood,InterestAmt,0), 0)</f>
        <v>21079.922281576277</v>
      </c>
      <c r="H45" s="13">
        <f ca="1">IFERROR(IF(LoanIsNotPaid*LoanIsGood,EndingBalance,0), 0)</f>
        <v>4821449.8965812875</v>
      </c>
      <c r="I45" s="12"/>
    </row>
    <row r="46" spans="1:9" ht="20.25" customHeight="1" x14ac:dyDescent="0.3">
      <c r="A46" s="12"/>
      <c r="B46" s="15">
        <f ca="1">IFERROR(IF(LoanIsNotPaid*LoanIsGood,PaymentNumber,""), "")</f>
        <v>30</v>
      </c>
      <c r="C46" s="14">
        <f ca="1">IFERROR(IF(LoanIsNotPaid*LoanIsGood,PaymentDate,LoanStartDate), LoanStartDate)</f>
        <v>46818</v>
      </c>
      <c r="D46" s="13">
        <f ca="1">IFERROR(IF(LoanIsNotPaid*LoanIsGood,LoanValue,""), "")</f>
        <v>4821449.8965812875</v>
      </c>
      <c r="E46" s="13">
        <f ca="1">IFERROR(IF(LoanIsNotPaid*LoanIsGood,MonthlyPayment,0), 0)</f>
        <v>64227.475294809417</v>
      </c>
      <c r="F46" s="13">
        <f ca="1">IFERROR(IF(LoanIsNotPaid*LoanIsGood,Principal,0), 0)</f>
        <v>43334.525742957143</v>
      </c>
      <c r="G46" s="13">
        <f ca="1">IFERROR(IF(LoanIsNotPaid*LoanIsGood,InterestAmt,0), 0)</f>
        <v>20892.949551852264</v>
      </c>
      <c r="H46" s="13">
        <f ca="1">IFERROR(IF(LoanIsNotPaid*LoanIsGood,EndingBalance,0), 0)</f>
        <v>4778115.3708383292</v>
      </c>
      <c r="I46" s="12"/>
    </row>
    <row r="47" spans="1:9" ht="20.25" customHeight="1" x14ac:dyDescent="0.3">
      <c r="A47" s="12"/>
      <c r="B47" s="15">
        <f ca="1">IFERROR(IF(LoanIsNotPaid*LoanIsGood,PaymentNumber,""), "")</f>
        <v>31</v>
      </c>
      <c r="C47" s="14">
        <f ca="1">IFERROR(IF(LoanIsNotPaid*LoanIsGood,PaymentDate,LoanStartDate), LoanStartDate)</f>
        <v>46849</v>
      </c>
      <c r="D47" s="13">
        <f ca="1">IFERROR(IF(LoanIsNotPaid*LoanIsGood,LoanValue,""), "")</f>
        <v>4778115.3708383292</v>
      </c>
      <c r="E47" s="13">
        <f ca="1">IFERROR(IF(LoanIsNotPaid*LoanIsGood,MonthlyPayment,0), 0)</f>
        <v>64227.475294809417</v>
      </c>
      <c r="F47" s="13">
        <f ca="1">IFERROR(IF(LoanIsNotPaid*LoanIsGood,Principal,0), 0)</f>
        <v>43522.308687843288</v>
      </c>
      <c r="G47" s="13">
        <f ca="1">IFERROR(IF(LoanIsNotPaid*LoanIsGood,InterestAmt,0), 0)</f>
        <v>20705.166606966119</v>
      </c>
      <c r="H47" s="13">
        <f ca="1">IFERROR(IF(LoanIsNotPaid*LoanIsGood,EndingBalance,0), 0)</f>
        <v>4734593.0621504877</v>
      </c>
      <c r="I47" s="12"/>
    </row>
    <row r="48" spans="1:9" ht="20.25" customHeight="1" x14ac:dyDescent="0.3">
      <c r="A48" s="12"/>
      <c r="B48" s="15">
        <f ca="1">IFERROR(IF(LoanIsNotPaid*LoanIsGood,PaymentNumber,""), "")</f>
        <v>32</v>
      </c>
      <c r="C48" s="14">
        <f ca="1">IFERROR(IF(LoanIsNotPaid*LoanIsGood,PaymentDate,LoanStartDate), LoanStartDate)</f>
        <v>46879</v>
      </c>
      <c r="D48" s="13">
        <f ca="1">IFERROR(IF(LoanIsNotPaid*LoanIsGood,LoanValue,""), "")</f>
        <v>4734593.0621504877</v>
      </c>
      <c r="E48" s="13">
        <f ca="1">IFERROR(IF(LoanIsNotPaid*LoanIsGood,MonthlyPayment,0), 0)</f>
        <v>64227.475294809417</v>
      </c>
      <c r="F48" s="13">
        <f ca="1">IFERROR(IF(LoanIsNotPaid*LoanIsGood,Principal,0), 0)</f>
        <v>43710.905358823948</v>
      </c>
      <c r="G48" s="13">
        <f ca="1">IFERROR(IF(LoanIsNotPaid*LoanIsGood,InterestAmt,0), 0)</f>
        <v>20516.569935985466</v>
      </c>
      <c r="H48" s="13">
        <f ca="1">IFERROR(IF(LoanIsNotPaid*LoanIsGood,EndingBalance,0), 0)</f>
        <v>4690882.1567916591</v>
      </c>
      <c r="I48" s="12"/>
    </row>
    <row r="49" spans="1:9" ht="20.25" customHeight="1" x14ac:dyDescent="0.3">
      <c r="A49" s="12"/>
      <c r="B49" s="15">
        <f ca="1">IFERROR(IF(LoanIsNotPaid*LoanIsGood,PaymentNumber,""), "")</f>
        <v>33</v>
      </c>
      <c r="C49" s="14">
        <f ca="1">IFERROR(IF(LoanIsNotPaid*LoanIsGood,PaymentDate,LoanStartDate), LoanStartDate)</f>
        <v>46910</v>
      </c>
      <c r="D49" s="13">
        <f ca="1">IFERROR(IF(LoanIsNotPaid*LoanIsGood,LoanValue,""), "")</f>
        <v>4690882.1567916591</v>
      </c>
      <c r="E49" s="13">
        <f ca="1">IFERROR(IF(LoanIsNotPaid*LoanIsGood,MonthlyPayment,0), 0)</f>
        <v>64227.475294809417</v>
      </c>
      <c r="F49" s="13">
        <f ca="1">IFERROR(IF(LoanIsNotPaid*LoanIsGood,Principal,0), 0)</f>
        <v>43900.319282045522</v>
      </c>
      <c r="G49" s="13">
        <f ca="1">IFERROR(IF(LoanIsNotPaid*LoanIsGood,InterestAmt,0), 0)</f>
        <v>20327.156012763899</v>
      </c>
      <c r="H49" s="13">
        <f ca="1">IFERROR(IF(LoanIsNotPaid*LoanIsGood,EndingBalance,0), 0)</f>
        <v>4646981.8375096153</v>
      </c>
      <c r="I49" s="12"/>
    </row>
    <row r="50" spans="1:9" ht="20.25" customHeight="1" x14ac:dyDescent="0.3">
      <c r="A50" s="12"/>
      <c r="B50" s="15">
        <f ca="1">IFERROR(IF(LoanIsNotPaid*LoanIsGood,PaymentNumber,""), "")</f>
        <v>34</v>
      </c>
      <c r="C50" s="14">
        <f ca="1">IFERROR(IF(LoanIsNotPaid*LoanIsGood,PaymentDate,LoanStartDate), LoanStartDate)</f>
        <v>46940</v>
      </c>
      <c r="D50" s="13">
        <f ca="1">IFERROR(IF(LoanIsNotPaid*LoanIsGood,LoanValue,""), "")</f>
        <v>4646981.8375096153</v>
      </c>
      <c r="E50" s="13">
        <f ca="1">IFERROR(IF(LoanIsNotPaid*LoanIsGood,MonthlyPayment,0), 0)</f>
        <v>64227.475294809417</v>
      </c>
      <c r="F50" s="13">
        <f ca="1">IFERROR(IF(LoanIsNotPaid*LoanIsGood,Principal,0), 0)</f>
        <v>44090.553998934382</v>
      </c>
      <c r="G50" s="13">
        <f ca="1">IFERROR(IF(LoanIsNotPaid*LoanIsGood,InterestAmt,0), 0)</f>
        <v>20136.921295875032</v>
      </c>
      <c r="H50" s="13">
        <f ca="1">IFERROR(IF(LoanIsNotPaid*LoanIsGood,EndingBalance,0), 0)</f>
        <v>4602891.2835106803</v>
      </c>
      <c r="I50" s="12"/>
    </row>
    <row r="51" spans="1:9" ht="20.25" customHeight="1" x14ac:dyDescent="0.3">
      <c r="A51" s="12"/>
      <c r="B51" s="15">
        <f ca="1">IFERROR(IF(LoanIsNotPaid*LoanIsGood,PaymentNumber,""), "")</f>
        <v>35</v>
      </c>
      <c r="C51" s="14">
        <f ca="1">IFERROR(IF(LoanIsNotPaid*LoanIsGood,PaymentDate,LoanStartDate), LoanStartDate)</f>
        <v>46971</v>
      </c>
      <c r="D51" s="13">
        <f ca="1">IFERROR(IF(LoanIsNotPaid*LoanIsGood,LoanValue,""), "")</f>
        <v>4602891.2835106803</v>
      </c>
      <c r="E51" s="13">
        <f ca="1">IFERROR(IF(LoanIsNotPaid*LoanIsGood,MonthlyPayment,0), 0)</f>
        <v>64227.475294809417</v>
      </c>
      <c r="F51" s="13">
        <f ca="1">IFERROR(IF(LoanIsNotPaid*LoanIsGood,Principal,0), 0)</f>
        <v>44281.613066263097</v>
      </c>
      <c r="G51" s="13">
        <f ca="1">IFERROR(IF(LoanIsNotPaid*LoanIsGood,InterestAmt,0), 0)</f>
        <v>19945.862228546317</v>
      </c>
      <c r="H51" s="13">
        <f ca="1">IFERROR(IF(LoanIsNotPaid*LoanIsGood,EndingBalance,0), 0)</f>
        <v>4558609.6704444177</v>
      </c>
      <c r="I51" s="12"/>
    </row>
    <row r="52" spans="1:9" ht="20.25" customHeight="1" x14ac:dyDescent="0.3">
      <c r="A52" s="12"/>
      <c r="B52" s="15">
        <f ca="1">IFERROR(IF(LoanIsNotPaid*LoanIsGood,PaymentNumber,""), "")</f>
        <v>36</v>
      </c>
      <c r="C52" s="14">
        <f ca="1">IFERROR(IF(LoanIsNotPaid*LoanIsGood,PaymentDate,LoanStartDate), LoanStartDate)</f>
        <v>47002</v>
      </c>
      <c r="D52" s="13">
        <f ca="1">IFERROR(IF(LoanIsNotPaid*LoanIsGood,LoanValue,""), "")</f>
        <v>4558609.6704444177</v>
      </c>
      <c r="E52" s="13">
        <f ca="1">IFERROR(IF(LoanIsNotPaid*LoanIsGood,MonthlyPayment,0), 0)</f>
        <v>64227.475294809417</v>
      </c>
      <c r="F52" s="13">
        <f ca="1">IFERROR(IF(LoanIsNotPaid*LoanIsGood,Principal,0), 0)</f>
        <v>44473.500056216908</v>
      </c>
      <c r="G52" s="13">
        <f ca="1">IFERROR(IF(LoanIsNotPaid*LoanIsGood,InterestAmt,0), 0)</f>
        <v>19753.975238592513</v>
      </c>
      <c r="H52" s="13">
        <f ca="1">IFERROR(IF(LoanIsNotPaid*LoanIsGood,EndingBalance,0), 0)</f>
        <v>4514136.1703882003</v>
      </c>
      <c r="I52" s="12"/>
    </row>
    <row r="53" spans="1:9" ht="20.25" customHeight="1" x14ac:dyDescent="0.3">
      <c r="A53" s="12"/>
      <c r="B53" s="15">
        <f ca="1">IFERROR(IF(LoanIsNotPaid*LoanIsGood,PaymentNumber,""), "")</f>
        <v>37</v>
      </c>
      <c r="C53" s="14">
        <f ca="1">IFERROR(IF(LoanIsNotPaid*LoanIsGood,PaymentDate,LoanStartDate), LoanStartDate)</f>
        <v>47032</v>
      </c>
      <c r="D53" s="13">
        <f ca="1">IFERROR(IF(LoanIsNotPaid*LoanIsGood,LoanValue,""), "")</f>
        <v>4514136.1703882003</v>
      </c>
      <c r="E53" s="13">
        <f ca="1">IFERROR(IF(LoanIsNotPaid*LoanIsGood,MonthlyPayment,0), 0)</f>
        <v>64227.475294809417</v>
      </c>
      <c r="F53" s="13">
        <f ca="1">IFERROR(IF(LoanIsNotPaid*LoanIsGood,Principal,0), 0)</f>
        <v>44666.21855646051</v>
      </c>
      <c r="G53" s="13">
        <f ca="1">IFERROR(IF(LoanIsNotPaid*LoanIsGood,InterestAmt,0), 0)</f>
        <v>19561.2567383489</v>
      </c>
      <c r="H53" s="13">
        <f ca="1">IFERROR(IF(LoanIsNotPaid*LoanIsGood,EndingBalance,0), 0)</f>
        <v>4469469.9518317375</v>
      </c>
      <c r="I53" s="12"/>
    </row>
    <row r="54" spans="1:9" ht="20.25" customHeight="1" x14ac:dyDescent="0.3">
      <c r="A54" s="12"/>
      <c r="B54" s="15">
        <f ca="1">IFERROR(IF(LoanIsNotPaid*LoanIsGood,PaymentNumber,""), "")</f>
        <v>38</v>
      </c>
      <c r="C54" s="14">
        <f ca="1">IFERROR(IF(LoanIsNotPaid*LoanIsGood,PaymentDate,LoanStartDate), LoanStartDate)</f>
        <v>47063</v>
      </c>
      <c r="D54" s="13">
        <f ca="1">IFERROR(IF(LoanIsNotPaid*LoanIsGood,LoanValue,""), "")</f>
        <v>4469469.9518317375</v>
      </c>
      <c r="E54" s="13">
        <f ca="1">IFERROR(IF(LoanIsNotPaid*LoanIsGood,MonthlyPayment,0), 0)</f>
        <v>64227.475294809417</v>
      </c>
      <c r="F54" s="13">
        <f ca="1">IFERROR(IF(LoanIsNotPaid*LoanIsGood,Principal,0), 0)</f>
        <v>44859.772170205171</v>
      </c>
      <c r="G54" s="13">
        <f ca="1">IFERROR(IF(LoanIsNotPaid*LoanIsGood,InterestAmt,0), 0)</f>
        <v>19367.703124604239</v>
      </c>
      <c r="H54" s="13">
        <f ca="1">IFERROR(IF(LoanIsNotPaid*LoanIsGood,EndingBalance,0), 0)</f>
        <v>4424610.1796615329</v>
      </c>
      <c r="I54" s="12"/>
    </row>
    <row r="55" spans="1:9" ht="20.25" customHeight="1" x14ac:dyDescent="0.3">
      <c r="A55" s="12"/>
      <c r="B55" s="15">
        <f ca="1">IFERROR(IF(LoanIsNotPaid*LoanIsGood,PaymentNumber,""), "")</f>
        <v>39</v>
      </c>
      <c r="C55" s="14">
        <f ca="1">IFERROR(IF(LoanIsNotPaid*LoanIsGood,PaymentDate,LoanStartDate), LoanStartDate)</f>
        <v>47093</v>
      </c>
      <c r="D55" s="13">
        <f ca="1">IFERROR(IF(LoanIsNotPaid*LoanIsGood,LoanValue,""), "")</f>
        <v>4424610.1796615329</v>
      </c>
      <c r="E55" s="13">
        <f ca="1">IFERROR(IF(LoanIsNotPaid*LoanIsGood,MonthlyPayment,0), 0)</f>
        <v>64227.475294809417</v>
      </c>
      <c r="F55" s="13">
        <f ca="1">IFERROR(IF(LoanIsNotPaid*LoanIsGood,Principal,0), 0)</f>
        <v>45054.164516276069</v>
      </c>
      <c r="G55" s="13">
        <f ca="1">IFERROR(IF(LoanIsNotPaid*LoanIsGood,InterestAmt,0), 0)</f>
        <v>19173.310778533352</v>
      </c>
      <c r="H55" s="13">
        <f ca="1">IFERROR(IF(LoanIsNotPaid*LoanIsGood,EndingBalance,0), 0)</f>
        <v>4379556.0151452571</v>
      </c>
      <c r="I55" s="12"/>
    </row>
    <row r="56" spans="1:9" ht="20.25" customHeight="1" x14ac:dyDescent="0.3">
      <c r="A56" s="12"/>
      <c r="B56" s="15">
        <f ca="1">IFERROR(IF(LoanIsNotPaid*LoanIsGood,PaymentNumber,""), "")</f>
        <v>40</v>
      </c>
      <c r="C56" s="14">
        <f ca="1">IFERROR(IF(LoanIsNotPaid*LoanIsGood,PaymentDate,LoanStartDate), LoanStartDate)</f>
        <v>47124</v>
      </c>
      <c r="D56" s="13">
        <f ca="1">IFERROR(IF(LoanIsNotPaid*LoanIsGood,LoanValue,""), "")</f>
        <v>4379556.0151452571</v>
      </c>
      <c r="E56" s="13">
        <f ca="1">IFERROR(IF(LoanIsNotPaid*LoanIsGood,MonthlyPayment,0), 0)</f>
        <v>64227.475294809417</v>
      </c>
      <c r="F56" s="13">
        <f ca="1">IFERROR(IF(LoanIsNotPaid*LoanIsGood,Principal,0), 0)</f>
        <v>45249.39922917993</v>
      </c>
      <c r="G56" s="13">
        <f ca="1">IFERROR(IF(LoanIsNotPaid*LoanIsGood,InterestAmt,0), 0)</f>
        <v>18978.076065629491</v>
      </c>
      <c r="H56" s="13">
        <f ca="1">IFERROR(IF(LoanIsNotPaid*LoanIsGood,EndingBalance,0), 0)</f>
        <v>4334306.6159160761</v>
      </c>
      <c r="I56" s="12"/>
    </row>
    <row r="57" spans="1:9" ht="20.25" customHeight="1" x14ac:dyDescent="0.3">
      <c r="A57" s="12"/>
      <c r="B57" s="15">
        <f ca="1">IFERROR(IF(LoanIsNotPaid*LoanIsGood,PaymentNumber,""), "")</f>
        <v>41</v>
      </c>
      <c r="C57" s="14">
        <f ca="1">IFERROR(IF(LoanIsNotPaid*LoanIsGood,PaymentDate,LoanStartDate), LoanStartDate)</f>
        <v>47155</v>
      </c>
      <c r="D57" s="13">
        <f ca="1">IFERROR(IF(LoanIsNotPaid*LoanIsGood,LoanValue,""), "")</f>
        <v>4334306.6159160761</v>
      </c>
      <c r="E57" s="13">
        <f ca="1">IFERROR(IF(LoanIsNotPaid*LoanIsGood,MonthlyPayment,0), 0)</f>
        <v>64227.475294809417</v>
      </c>
      <c r="F57" s="13">
        <f ca="1">IFERROR(IF(LoanIsNotPaid*LoanIsGood,Principal,0), 0)</f>
        <v>45445.479959173041</v>
      </c>
      <c r="G57" s="13">
        <f ca="1">IFERROR(IF(LoanIsNotPaid*LoanIsGood,InterestAmt,0), 0)</f>
        <v>18781.995335636377</v>
      </c>
      <c r="H57" s="13">
        <f ca="1">IFERROR(IF(LoanIsNotPaid*LoanIsGood,EndingBalance,0), 0)</f>
        <v>4288861.1359569049</v>
      </c>
      <c r="I57" s="12"/>
    </row>
    <row r="58" spans="1:9" ht="20.25" customHeight="1" x14ac:dyDescent="0.3">
      <c r="A58" s="12"/>
      <c r="B58" s="15">
        <f ca="1">IFERROR(IF(LoanIsNotPaid*LoanIsGood,PaymentNumber,""), "")</f>
        <v>42</v>
      </c>
      <c r="C58" s="14">
        <f ca="1">IFERROR(IF(LoanIsNotPaid*LoanIsGood,PaymentDate,LoanStartDate), LoanStartDate)</f>
        <v>47183</v>
      </c>
      <c r="D58" s="13">
        <f ca="1">IFERROR(IF(LoanIsNotPaid*LoanIsGood,LoanValue,""), "")</f>
        <v>4288861.1359569049</v>
      </c>
      <c r="E58" s="13">
        <f ca="1">IFERROR(IF(LoanIsNotPaid*LoanIsGood,MonthlyPayment,0), 0)</f>
        <v>64227.475294809417</v>
      </c>
      <c r="F58" s="13">
        <f ca="1">IFERROR(IF(LoanIsNotPaid*LoanIsGood,Principal,0), 0)</f>
        <v>45642.410372329454</v>
      </c>
      <c r="G58" s="13">
        <f ca="1">IFERROR(IF(LoanIsNotPaid*LoanIsGood,InterestAmt,0), 0)</f>
        <v>18585.06492247996</v>
      </c>
      <c r="H58" s="13">
        <f ca="1">IFERROR(IF(LoanIsNotPaid*LoanIsGood,EndingBalance,0), 0)</f>
        <v>4243218.725584575</v>
      </c>
      <c r="I58" s="12"/>
    </row>
    <row r="59" spans="1:9" ht="20.25" customHeight="1" x14ac:dyDescent="0.3">
      <c r="A59" s="12"/>
      <c r="B59" s="15">
        <f ca="1">IFERROR(IF(LoanIsNotPaid*LoanIsGood,PaymentNumber,""), "")</f>
        <v>43</v>
      </c>
      <c r="C59" s="14">
        <f ca="1">IFERROR(IF(LoanIsNotPaid*LoanIsGood,PaymentDate,LoanStartDate), LoanStartDate)</f>
        <v>47214</v>
      </c>
      <c r="D59" s="13">
        <f ca="1">IFERROR(IF(LoanIsNotPaid*LoanIsGood,LoanValue,""), "")</f>
        <v>4243218.725584575</v>
      </c>
      <c r="E59" s="13">
        <f ca="1">IFERROR(IF(LoanIsNotPaid*LoanIsGood,MonthlyPayment,0), 0)</f>
        <v>64227.475294809417</v>
      </c>
      <c r="F59" s="13">
        <f ca="1">IFERROR(IF(LoanIsNotPaid*LoanIsGood,Principal,0), 0)</f>
        <v>45840.194150609554</v>
      </c>
      <c r="G59" s="13">
        <f ca="1">IFERROR(IF(LoanIsNotPaid*LoanIsGood,InterestAmt,0), 0)</f>
        <v>18387.281144199864</v>
      </c>
      <c r="H59" s="13">
        <f ca="1">IFERROR(IF(LoanIsNotPaid*LoanIsGood,EndingBalance,0), 0)</f>
        <v>4197378.5314339651</v>
      </c>
      <c r="I59" s="12"/>
    </row>
    <row r="60" spans="1:9" ht="20.25" customHeight="1" x14ac:dyDescent="0.3">
      <c r="A60" s="12"/>
      <c r="B60" s="15">
        <f ca="1">IFERROR(IF(LoanIsNotPaid*LoanIsGood,PaymentNumber,""), "")</f>
        <v>44</v>
      </c>
      <c r="C60" s="14">
        <f ca="1">IFERROR(IF(LoanIsNotPaid*LoanIsGood,PaymentDate,LoanStartDate), LoanStartDate)</f>
        <v>47244</v>
      </c>
      <c r="D60" s="13">
        <f ca="1">IFERROR(IF(LoanIsNotPaid*LoanIsGood,LoanValue,""), "")</f>
        <v>4197378.5314339651</v>
      </c>
      <c r="E60" s="13">
        <f ca="1">IFERROR(IF(LoanIsNotPaid*LoanIsGood,MonthlyPayment,0), 0)</f>
        <v>64227.475294809417</v>
      </c>
      <c r="F60" s="13">
        <f ca="1">IFERROR(IF(LoanIsNotPaid*LoanIsGood,Principal,0), 0)</f>
        <v>46038.834991928859</v>
      </c>
      <c r="G60" s="13">
        <f ca="1">IFERROR(IF(LoanIsNotPaid*LoanIsGood,InterestAmt,0), 0)</f>
        <v>18188.640302880554</v>
      </c>
      <c r="H60" s="13">
        <f ca="1">IFERROR(IF(LoanIsNotPaid*LoanIsGood,EndingBalance,0), 0)</f>
        <v>4151339.6964420341</v>
      </c>
      <c r="I60" s="12"/>
    </row>
    <row r="61" spans="1:9" ht="20.25" customHeight="1" x14ac:dyDescent="0.3">
      <c r="A61" s="12"/>
      <c r="B61" s="15">
        <f ca="1">IFERROR(IF(LoanIsNotPaid*LoanIsGood,PaymentNumber,""), "")</f>
        <v>45</v>
      </c>
      <c r="C61" s="14">
        <f ca="1">IFERROR(IF(LoanIsNotPaid*LoanIsGood,PaymentDate,LoanStartDate), LoanStartDate)</f>
        <v>47275</v>
      </c>
      <c r="D61" s="13">
        <f ca="1">IFERROR(IF(LoanIsNotPaid*LoanIsGood,LoanValue,""), "")</f>
        <v>4151339.6964420341</v>
      </c>
      <c r="E61" s="13">
        <f ca="1">IFERROR(IF(LoanIsNotPaid*LoanIsGood,MonthlyPayment,0), 0)</f>
        <v>64227.475294809417</v>
      </c>
      <c r="F61" s="13">
        <f ca="1">IFERROR(IF(LoanIsNotPaid*LoanIsGood,Principal,0), 0)</f>
        <v>46238.336610227219</v>
      </c>
      <c r="G61" s="13">
        <f ca="1">IFERROR(IF(LoanIsNotPaid*LoanIsGood,InterestAmt,0), 0)</f>
        <v>17989.138684582198</v>
      </c>
      <c r="H61" s="13">
        <f ca="1">IFERROR(IF(LoanIsNotPaid*LoanIsGood,EndingBalance,0), 0)</f>
        <v>4105101.3598318095</v>
      </c>
      <c r="I61" s="12"/>
    </row>
    <row r="62" spans="1:9" ht="20.25" customHeight="1" x14ac:dyDescent="0.3">
      <c r="A62" s="12"/>
      <c r="B62" s="15">
        <f ca="1">IFERROR(IF(LoanIsNotPaid*LoanIsGood,PaymentNumber,""), "")</f>
        <v>46</v>
      </c>
      <c r="C62" s="14">
        <f ca="1">IFERROR(IF(LoanIsNotPaid*LoanIsGood,PaymentDate,LoanStartDate), LoanStartDate)</f>
        <v>47305</v>
      </c>
      <c r="D62" s="13">
        <f ca="1">IFERROR(IF(LoanIsNotPaid*LoanIsGood,LoanValue,""), "")</f>
        <v>4105101.3598318095</v>
      </c>
      <c r="E62" s="13">
        <f ca="1">IFERROR(IF(LoanIsNotPaid*LoanIsGood,MonthlyPayment,0), 0)</f>
        <v>64227.475294809417</v>
      </c>
      <c r="F62" s="13">
        <f ca="1">IFERROR(IF(LoanIsNotPaid*LoanIsGood,Principal,0), 0)</f>
        <v>46438.702735538202</v>
      </c>
      <c r="G62" s="13">
        <f ca="1">IFERROR(IF(LoanIsNotPaid*LoanIsGood,InterestAmt,0), 0)</f>
        <v>17788.772559271216</v>
      </c>
      <c r="H62" s="13">
        <f ca="1">IFERROR(IF(LoanIsNotPaid*LoanIsGood,EndingBalance,0), 0)</f>
        <v>4058662.6570962691</v>
      </c>
      <c r="I62" s="12"/>
    </row>
    <row r="63" spans="1:9" ht="20.25" customHeight="1" x14ac:dyDescent="0.3">
      <c r="A63" s="12"/>
      <c r="B63" s="15">
        <f ca="1">IFERROR(IF(LoanIsNotPaid*LoanIsGood,PaymentNumber,""), "")</f>
        <v>47</v>
      </c>
      <c r="C63" s="14">
        <f ca="1">IFERROR(IF(LoanIsNotPaid*LoanIsGood,PaymentDate,LoanStartDate), LoanStartDate)</f>
        <v>47336</v>
      </c>
      <c r="D63" s="13">
        <f ca="1">IFERROR(IF(LoanIsNotPaid*LoanIsGood,LoanValue,""), "")</f>
        <v>4058662.6570962691</v>
      </c>
      <c r="E63" s="13">
        <f ca="1">IFERROR(IF(LoanIsNotPaid*LoanIsGood,MonthlyPayment,0), 0)</f>
        <v>64227.475294809417</v>
      </c>
      <c r="F63" s="13">
        <f ca="1">IFERROR(IF(LoanIsNotPaid*LoanIsGood,Principal,0), 0)</f>
        <v>46639.93711405887</v>
      </c>
      <c r="G63" s="13">
        <f ca="1">IFERROR(IF(LoanIsNotPaid*LoanIsGood,InterestAmt,0), 0)</f>
        <v>17587.538180750547</v>
      </c>
      <c r="H63" s="13">
        <f ca="1">IFERROR(IF(LoanIsNotPaid*LoanIsGood,EndingBalance,0), 0)</f>
        <v>4012022.719982211</v>
      </c>
      <c r="I63" s="12"/>
    </row>
    <row r="64" spans="1:9" ht="20.25" customHeight="1" x14ac:dyDescent="0.3">
      <c r="A64" s="12"/>
      <c r="B64" s="15">
        <f ca="1">IFERROR(IF(LoanIsNotPaid*LoanIsGood,PaymentNumber,""), "")</f>
        <v>48</v>
      </c>
      <c r="C64" s="14">
        <f ca="1">IFERROR(IF(LoanIsNotPaid*LoanIsGood,PaymentDate,LoanStartDate), LoanStartDate)</f>
        <v>47367</v>
      </c>
      <c r="D64" s="13">
        <f ca="1">IFERROR(IF(LoanIsNotPaid*LoanIsGood,LoanValue,""), "")</f>
        <v>4012022.719982211</v>
      </c>
      <c r="E64" s="13">
        <f ca="1">IFERROR(IF(LoanIsNotPaid*LoanIsGood,MonthlyPayment,0), 0)</f>
        <v>64227.475294809417</v>
      </c>
      <c r="F64" s="13">
        <f ca="1">IFERROR(IF(LoanIsNotPaid*LoanIsGood,Principal,0), 0)</f>
        <v>46842.043508219787</v>
      </c>
      <c r="G64" s="13">
        <f ca="1">IFERROR(IF(LoanIsNotPaid*LoanIsGood,InterestAmt,0), 0)</f>
        <v>17385.431786589626</v>
      </c>
      <c r="H64" s="13">
        <f ca="1">IFERROR(IF(LoanIsNotPaid*LoanIsGood,EndingBalance,0), 0)</f>
        <v>3965180.6764739878</v>
      </c>
      <c r="I64" s="12"/>
    </row>
    <row r="65" spans="1:9" ht="20.25" customHeight="1" x14ac:dyDescent="0.3">
      <c r="A65" s="12"/>
      <c r="B65" s="15">
        <f ca="1">IFERROR(IF(LoanIsNotPaid*LoanIsGood,PaymentNumber,""), "")</f>
        <v>49</v>
      </c>
      <c r="C65" s="14">
        <f ca="1">IFERROR(IF(LoanIsNotPaid*LoanIsGood,PaymentDate,LoanStartDate), LoanStartDate)</f>
        <v>47397</v>
      </c>
      <c r="D65" s="13">
        <f ca="1">IFERROR(IF(LoanIsNotPaid*LoanIsGood,LoanValue,""), "")</f>
        <v>3965180.6764739878</v>
      </c>
      <c r="E65" s="13">
        <f ca="1">IFERROR(IF(LoanIsNotPaid*LoanIsGood,MonthlyPayment,0), 0)</f>
        <v>64227.475294809417</v>
      </c>
      <c r="F65" s="13">
        <f ca="1">IFERROR(IF(LoanIsNotPaid*LoanIsGood,Principal,0), 0)</f>
        <v>47045.025696755401</v>
      </c>
      <c r="G65" s="13">
        <f ca="1">IFERROR(IF(LoanIsNotPaid*LoanIsGood,InterestAmt,0), 0)</f>
        <v>17182.449598054005</v>
      </c>
      <c r="H65" s="13">
        <f ca="1">IFERROR(IF(LoanIsNotPaid*LoanIsGood,EndingBalance,0), 0)</f>
        <v>3918135.6507772347</v>
      </c>
      <c r="I65" s="12"/>
    </row>
    <row r="66" spans="1:9" ht="20.25" customHeight="1" x14ac:dyDescent="0.3">
      <c r="A66" s="12"/>
      <c r="B66" s="15">
        <f ca="1">IFERROR(IF(LoanIsNotPaid*LoanIsGood,PaymentNumber,""), "")</f>
        <v>50</v>
      </c>
      <c r="C66" s="14">
        <f ca="1">IFERROR(IF(LoanIsNotPaid*LoanIsGood,PaymentDate,LoanStartDate), LoanStartDate)</f>
        <v>47428</v>
      </c>
      <c r="D66" s="13">
        <f ca="1">IFERROR(IF(LoanIsNotPaid*LoanIsGood,LoanValue,""), "")</f>
        <v>3918135.6507772347</v>
      </c>
      <c r="E66" s="13">
        <f ca="1">IFERROR(IF(LoanIsNotPaid*LoanIsGood,MonthlyPayment,0), 0)</f>
        <v>64227.475294809417</v>
      </c>
      <c r="F66" s="13">
        <f ca="1">IFERROR(IF(LoanIsNotPaid*LoanIsGood,Principal,0), 0)</f>
        <v>47248.887474774681</v>
      </c>
      <c r="G66" s="13">
        <f ca="1">IFERROR(IF(LoanIsNotPaid*LoanIsGood,InterestAmt,0), 0)</f>
        <v>16978.587820034732</v>
      </c>
      <c r="H66" s="13">
        <f ca="1">IFERROR(IF(LoanIsNotPaid*LoanIsGood,EndingBalance,0), 0)</f>
        <v>3870886.7633024585</v>
      </c>
      <c r="I66" s="12"/>
    </row>
    <row r="67" spans="1:9" ht="20.25" customHeight="1" x14ac:dyDescent="0.3">
      <c r="A67" s="12"/>
      <c r="B67" s="15">
        <f ca="1">IFERROR(IF(LoanIsNotPaid*LoanIsGood,PaymentNumber,""), "")</f>
        <v>51</v>
      </c>
      <c r="C67" s="14">
        <f ca="1">IFERROR(IF(LoanIsNotPaid*LoanIsGood,PaymentDate,LoanStartDate), LoanStartDate)</f>
        <v>47458</v>
      </c>
      <c r="D67" s="13">
        <f ca="1">IFERROR(IF(LoanIsNotPaid*LoanIsGood,LoanValue,""), "")</f>
        <v>3870886.7633024585</v>
      </c>
      <c r="E67" s="13">
        <f ca="1">IFERROR(IF(LoanIsNotPaid*LoanIsGood,MonthlyPayment,0), 0)</f>
        <v>64227.475294809417</v>
      </c>
      <c r="F67" s="13">
        <f ca="1">IFERROR(IF(LoanIsNotPaid*LoanIsGood,Principal,0), 0)</f>
        <v>47453.632653832043</v>
      </c>
      <c r="G67" s="13">
        <f ca="1">IFERROR(IF(LoanIsNotPaid*LoanIsGood,InterestAmt,0), 0)</f>
        <v>16773.842640977375</v>
      </c>
      <c r="H67" s="13">
        <f ca="1">IFERROR(IF(LoanIsNotPaid*LoanIsGood,EndingBalance,0), 0)</f>
        <v>3823433.1306486288</v>
      </c>
      <c r="I67" s="12"/>
    </row>
    <row r="68" spans="1:9" ht="20.25" customHeight="1" x14ac:dyDescent="0.3">
      <c r="A68" s="12"/>
      <c r="B68" s="15">
        <f ca="1">IFERROR(IF(LoanIsNotPaid*LoanIsGood,PaymentNumber,""), "")</f>
        <v>52</v>
      </c>
      <c r="C68" s="14">
        <f ca="1">IFERROR(IF(LoanIsNotPaid*LoanIsGood,PaymentDate,LoanStartDate), LoanStartDate)</f>
        <v>47489</v>
      </c>
      <c r="D68" s="13">
        <f ca="1">IFERROR(IF(LoanIsNotPaid*LoanIsGood,LoanValue,""), "")</f>
        <v>3823433.1306486288</v>
      </c>
      <c r="E68" s="13">
        <f ca="1">IFERROR(IF(LoanIsNotPaid*LoanIsGood,MonthlyPayment,0), 0)</f>
        <v>64227.475294809417</v>
      </c>
      <c r="F68" s="13">
        <f ca="1">IFERROR(IF(LoanIsNotPaid*LoanIsGood,Principal,0), 0)</f>
        <v>47659.265061998638</v>
      </c>
      <c r="G68" s="13">
        <f ca="1">IFERROR(IF(LoanIsNotPaid*LoanIsGood,InterestAmt,0), 0)</f>
        <v>16568.210232810772</v>
      </c>
      <c r="H68" s="13">
        <f ca="1">IFERROR(IF(LoanIsNotPaid*LoanIsGood,EndingBalance,0), 0)</f>
        <v>3775773.8655866277</v>
      </c>
      <c r="I68" s="12"/>
    </row>
    <row r="69" spans="1:9" ht="20.25" customHeight="1" x14ac:dyDescent="0.3">
      <c r="A69" s="12"/>
      <c r="B69" s="15">
        <f ca="1">IFERROR(IF(LoanIsNotPaid*LoanIsGood,PaymentNumber,""), "")</f>
        <v>53</v>
      </c>
      <c r="C69" s="14">
        <f ca="1">IFERROR(IF(LoanIsNotPaid*LoanIsGood,PaymentDate,LoanStartDate), LoanStartDate)</f>
        <v>47520</v>
      </c>
      <c r="D69" s="13">
        <f ca="1">IFERROR(IF(LoanIsNotPaid*LoanIsGood,LoanValue,""), "")</f>
        <v>3775773.8655866277</v>
      </c>
      <c r="E69" s="13">
        <f ca="1">IFERROR(IF(LoanIsNotPaid*LoanIsGood,MonthlyPayment,0), 0)</f>
        <v>64227.475294809417</v>
      </c>
      <c r="F69" s="13">
        <f ca="1">IFERROR(IF(LoanIsNotPaid*LoanIsGood,Principal,0), 0)</f>
        <v>47865.788543933973</v>
      </c>
      <c r="G69" s="13">
        <f ca="1">IFERROR(IF(LoanIsNotPaid*LoanIsGood,InterestAmt,0), 0)</f>
        <v>16361.686750875444</v>
      </c>
      <c r="H69" s="13">
        <f ca="1">IFERROR(IF(LoanIsNotPaid*LoanIsGood,EndingBalance,0), 0)</f>
        <v>3727908.0770426909</v>
      </c>
      <c r="I69" s="12"/>
    </row>
    <row r="70" spans="1:9" ht="20.25" customHeight="1" x14ac:dyDescent="0.3">
      <c r="A70" s="12"/>
      <c r="B70" s="15">
        <f ca="1">IFERROR(IF(LoanIsNotPaid*LoanIsGood,PaymentNumber,""), "")</f>
        <v>54</v>
      </c>
      <c r="C70" s="14">
        <f ca="1">IFERROR(IF(LoanIsNotPaid*LoanIsGood,PaymentDate,LoanStartDate), LoanStartDate)</f>
        <v>47548</v>
      </c>
      <c r="D70" s="13">
        <f ca="1">IFERROR(IF(LoanIsNotPaid*LoanIsGood,LoanValue,""), "")</f>
        <v>3727908.0770426909</v>
      </c>
      <c r="E70" s="13">
        <f ca="1">IFERROR(IF(LoanIsNotPaid*LoanIsGood,MonthlyPayment,0), 0)</f>
        <v>64227.475294809417</v>
      </c>
      <c r="F70" s="13">
        <f ca="1">IFERROR(IF(LoanIsNotPaid*LoanIsGood,Principal,0), 0)</f>
        <v>48073.206960957679</v>
      </c>
      <c r="G70" s="13">
        <f ca="1">IFERROR(IF(LoanIsNotPaid*LoanIsGood,InterestAmt,0), 0)</f>
        <v>16154.268333851731</v>
      </c>
      <c r="H70" s="13">
        <f ca="1">IFERROR(IF(LoanIsNotPaid*LoanIsGood,EndingBalance,0), 0)</f>
        <v>3679834.8700817358</v>
      </c>
      <c r="I70" s="12"/>
    </row>
    <row r="71" spans="1:9" ht="20.25" customHeight="1" x14ac:dyDescent="0.3">
      <c r="A71" s="12"/>
      <c r="B71" s="15">
        <f ca="1">IFERROR(IF(LoanIsNotPaid*LoanIsGood,PaymentNumber,""), "")</f>
        <v>55</v>
      </c>
      <c r="C71" s="14">
        <f ca="1">IFERROR(IF(LoanIsNotPaid*LoanIsGood,PaymentDate,LoanStartDate), LoanStartDate)</f>
        <v>47579</v>
      </c>
      <c r="D71" s="13">
        <f ca="1">IFERROR(IF(LoanIsNotPaid*LoanIsGood,LoanValue,""), "")</f>
        <v>3679834.8700817358</v>
      </c>
      <c r="E71" s="13">
        <f ca="1">IFERROR(IF(LoanIsNotPaid*LoanIsGood,MonthlyPayment,0), 0)</f>
        <v>64227.475294809417</v>
      </c>
      <c r="F71" s="13">
        <f ca="1">IFERROR(IF(LoanIsNotPaid*LoanIsGood,Principal,0), 0)</f>
        <v>48281.52419112184</v>
      </c>
      <c r="G71" s="13">
        <f ca="1">IFERROR(IF(LoanIsNotPaid*LoanIsGood,InterestAmt,0), 0)</f>
        <v>15945.951103687579</v>
      </c>
      <c r="H71" s="13">
        <f ca="1">IFERROR(IF(LoanIsNotPaid*LoanIsGood,EndingBalance,0), 0)</f>
        <v>3631553.3458906137</v>
      </c>
      <c r="I71" s="12"/>
    </row>
    <row r="72" spans="1:9" ht="20.25" customHeight="1" x14ac:dyDescent="0.3">
      <c r="A72" s="12"/>
      <c r="B72" s="15">
        <f ca="1">IFERROR(IF(LoanIsNotPaid*LoanIsGood,PaymentNumber,""), "")</f>
        <v>56</v>
      </c>
      <c r="C72" s="14">
        <f ca="1">IFERROR(IF(LoanIsNotPaid*LoanIsGood,PaymentDate,LoanStartDate), LoanStartDate)</f>
        <v>47609</v>
      </c>
      <c r="D72" s="13">
        <f ca="1">IFERROR(IF(LoanIsNotPaid*LoanIsGood,LoanValue,""), "")</f>
        <v>3631553.3458906137</v>
      </c>
      <c r="E72" s="13">
        <f ca="1">IFERROR(IF(LoanIsNotPaid*LoanIsGood,MonthlyPayment,0), 0)</f>
        <v>64227.475294809417</v>
      </c>
      <c r="F72" s="13">
        <f ca="1">IFERROR(IF(LoanIsNotPaid*LoanIsGood,Principal,0), 0)</f>
        <v>48490.744129283368</v>
      </c>
      <c r="G72" s="13">
        <f ca="1">IFERROR(IF(LoanIsNotPaid*LoanIsGood,InterestAmt,0), 0)</f>
        <v>15736.731165526053</v>
      </c>
      <c r="H72" s="13">
        <f ca="1">IFERROR(IF(LoanIsNotPaid*LoanIsGood,EndingBalance,0), 0)</f>
        <v>3583062.6017613271</v>
      </c>
      <c r="I72" s="12"/>
    </row>
    <row r="73" spans="1:9" ht="20.25" customHeight="1" x14ac:dyDescent="0.3">
      <c r="A73" s="12"/>
      <c r="B73" s="15">
        <f ca="1">IFERROR(IF(LoanIsNotPaid*LoanIsGood,PaymentNumber,""), "")</f>
        <v>57</v>
      </c>
      <c r="C73" s="14">
        <f ca="1">IFERROR(IF(LoanIsNotPaid*LoanIsGood,PaymentDate,LoanStartDate), LoanStartDate)</f>
        <v>47640</v>
      </c>
      <c r="D73" s="13">
        <f ca="1">IFERROR(IF(LoanIsNotPaid*LoanIsGood,LoanValue,""), "")</f>
        <v>3583062.6017613271</v>
      </c>
      <c r="E73" s="13">
        <f ca="1">IFERROR(IF(LoanIsNotPaid*LoanIsGood,MonthlyPayment,0), 0)</f>
        <v>64227.475294809417</v>
      </c>
      <c r="F73" s="13">
        <f ca="1">IFERROR(IF(LoanIsNotPaid*LoanIsGood,Principal,0), 0)</f>
        <v>48700.870687176925</v>
      </c>
      <c r="G73" s="13">
        <f ca="1">IFERROR(IF(LoanIsNotPaid*LoanIsGood,InterestAmt,0), 0)</f>
        <v>15526.604607632493</v>
      </c>
      <c r="H73" s="13">
        <f ca="1">IFERROR(IF(LoanIsNotPaid*LoanIsGood,EndingBalance,0), 0)</f>
        <v>3534361.7310741534</v>
      </c>
      <c r="I73" s="12"/>
    </row>
    <row r="74" spans="1:9" ht="20.25" customHeight="1" x14ac:dyDescent="0.3">
      <c r="A74" s="12"/>
      <c r="B74" s="15">
        <f ca="1">IFERROR(IF(LoanIsNotPaid*LoanIsGood,PaymentNumber,""), "")</f>
        <v>58</v>
      </c>
      <c r="C74" s="14">
        <f ca="1">IFERROR(IF(LoanIsNotPaid*LoanIsGood,PaymentDate,LoanStartDate), LoanStartDate)</f>
        <v>47670</v>
      </c>
      <c r="D74" s="13">
        <f ca="1">IFERROR(IF(LoanIsNotPaid*LoanIsGood,LoanValue,""), "")</f>
        <v>3534361.7310741534</v>
      </c>
      <c r="E74" s="13">
        <f ca="1">IFERROR(IF(LoanIsNotPaid*LoanIsGood,MonthlyPayment,0), 0)</f>
        <v>64227.475294809417</v>
      </c>
      <c r="F74" s="13">
        <f ca="1">IFERROR(IF(LoanIsNotPaid*LoanIsGood,Principal,0), 0)</f>
        <v>48911.907793488026</v>
      </c>
      <c r="G74" s="13">
        <f ca="1">IFERROR(IF(LoanIsNotPaid*LoanIsGood,InterestAmt,0), 0)</f>
        <v>15315.567501321393</v>
      </c>
      <c r="H74" s="13">
        <f ca="1">IFERROR(IF(LoanIsNotPaid*LoanIsGood,EndingBalance,0), 0)</f>
        <v>3485449.8232806651</v>
      </c>
      <c r="I74" s="12"/>
    </row>
    <row r="75" spans="1:9" ht="20.25" customHeight="1" x14ac:dyDescent="0.3">
      <c r="A75" s="12"/>
      <c r="B75" s="15">
        <f ca="1">IFERROR(IF(LoanIsNotPaid*LoanIsGood,PaymentNumber,""), "")</f>
        <v>59</v>
      </c>
      <c r="C75" s="14">
        <f ca="1">IFERROR(IF(LoanIsNotPaid*LoanIsGood,PaymentDate,LoanStartDate), LoanStartDate)</f>
        <v>47701</v>
      </c>
      <c r="D75" s="13">
        <f ca="1">IFERROR(IF(LoanIsNotPaid*LoanIsGood,LoanValue,""), "")</f>
        <v>3485449.8232806651</v>
      </c>
      <c r="E75" s="13">
        <f ca="1">IFERROR(IF(LoanIsNotPaid*LoanIsGood,MonthlyPayment,0), 0)</f>
        <v>64227.475294809417</v>
      </c>
      <c r="F75" s="13">
        <f ca="1">IFERROR(IF(LoanIsNotPaid*LoanIsGood,Principal,0), 0)</f>
        <v>49123.859393926476</v>
      </c>
      <c r="G75" s="13">
        <f ca="1">IFERROR(IF(LoanIsNotPaid*LoanIsGood,InterestAmt,0), 0)</f>
        <v>15103.615900882944</v>
      </c>
      <c r="H75" s="13">
        <f ca="1">IFERROR(IF(LoanIsNotPaid*LoanIsGood,EndingBalance,0), 0)</f>
        <v>3436325.9638867397</v>
      </c>
      <c r="I75" s="12"/>
    </row>
    <row r="76" spans="1:9" ht="20.25" customHeight="1" x14ac:dyDescent="0.3">
      <c r="A76" s="12"/>
      <c r="B76" s="15">
        <f ca="1">IFERROR(IF(LoanIsNotPaid*LoanIsGood,PaymentNumber,""), "")</f>
        <v>60</v>
      </c>
      <c r="C76" s="14">
        <f ca="1">IFERROR(IF(LoanIsNotPaid*LoanIsGood,PaymentDate,LoanStartDate), LoanStartDate)</f>
        <v>47732</v>
      </c>
      <c r="D76" s="13">
        <f ca="1">IFERROR(IF(LoanIsNotPaid*LoanIsGood,LoanValue,""), "")</f>
        <v>3436325.9638867397</v>
      </c>
      <c r="E76" s="13">
        <f ca="1">IFERROR(IF(LoanIsNotPaid*LoanIsGood,MonthlyPayment,0), 0)</f>
        <v>64227.475294809417</v>
      </c>
      <c r="F76" s="13">
        <f ca="1">IFERROR(IF(LoanIsNotPaid*LoanIsGood,Principal,0), 0)</f>
        <v>49336.729451300154</v>
      </c>
      <c r="G76" s="13">
        <f ca="1">IFERROR(IF(LoanIsNotPaid*LoanIsGood,InterestAmt,0), 0)</f>
        <v>14890.745843509263</v>
      </c>
      <c r="H76" s="13">
        <f ca="1">IFERROR(IF(LoanIsNotPaid*LoanIsGood,EndingBalance,0), 0)</f>
        <v>3386989.2344354363</v>
      </c>
      <c r="I76" s="12"/>
    </row>
    <row r="77" spans="1:9" ht="20.25" customHeight="1" x14ac:dyDescent="0.3">
      <c r="A77" s="12"/>
      <c r="B77" s="15">
        <f ca="1">IFERROR(IF(LoanIsNotPaid*LoanIsGood,PaymentNumber,""), "")</f>
        <v>61</v>
      </c>
      <c r="C77" s="14">
        <f ca="1">IFERROR(IF(LoanIsNotPaid*LoanIsGood,PaymentDate,LoanStartDate), LoanStartDate)</f>
        <v>47762</v>
      </c>
      <c r="D77" s="13">
        <f ca="1">IFERROR(IF(LoanIsNotPaid*LoanIsGood,LoanValue,""), "")</f>
        <v>3386989.2344354363</v>
      </c>
      <c r="E77" s="13">
        <f ca="1">IFERROR(IF(LoanIsNotPaid*LoanIsGood,MonthlyPayment,0), 0)</f>
        <v>64227.475294809417</v>
      </c>
      <c r="F77" s="13">
        <f ca="1">IFERROR(IF(LoanIsNotPaid*LoanIsGood,Principal,0), 0)</f>
        <v>49550.52194558912</v>
      </c>
      <c r="G77" s="13">
        <f ca="1">IFERROR(IF(LoanIsNotPaid*LoanIsGood,InterestAmt,0), 0)</f>
        <v>14676.953349220295</v>
      </c>
      <c r="H77" s="13">
        <f ca="1">IFERROR(IF(LoanIsNotPaid*LoanIsGood,EndingBalance,0), 0)</f>
        <v>3337438.712489848</v>
      </c>
      <c r="I77" s="12"/>
    </row>
    <row r="78" spans="1:9" ht="20.25" customHeight="1" x14ac:dyDescent="0.3">
      <c r="A78" s="12"/>
      <c r="B78" s="15">
        <f ca="1">IFERROR(IF(LoanIsNotPaid*LoanIsGood,PaymentNumber,""), "")</f>
        <v>62</v>
      </c>
      <c r="C78" s="14">
        <f ca="1">IFERROR(IF(LoanIsNotPaid*LoanIsGood,PaymentDate,LoanStartDate), LoanStartDate)</f>
        <v>47793</v>
      </c>
      <c r="D78" s="13">
        <f ca="1">IFERROR(IF(LoanIsNotPaid*LoanIsGood,LoanValue,""), "")</f>
        <v>3337438.712489848</v>
      </c>
      <c r="E78" s="13">
        <f ca="1">IFERROR(IF(LoanIsNotPaid*LoanIsGood,MonthlyPayment,0), 0)</f>
        <v>64227.475294809417</v>
      </c>
      <c r="F78" s="13">
        <f ca="1">IFERROR(IF(LoanIsNotPaid*LoanIsGood,Principal,0), 0)</f>
        <v>49765.240874020004</v>
      </c>
      <c r="G78" s="13">
        <f ca="1">IFERROR(IF(LoanIsNotPaid*LoanIsGood,InterestAmt,0), 0)</f>
        <v>14462.234420789408</v>
      </c>
      <c r="H78" s="13">
        <f ca="1">IFERROR(IF(LoanIsNotPaid*LoanIsGood,EndingBalance,0), 0)</f>
        <v>3287673.4716158258</v>
      </c>
      <c r="I78" s="12"/>
    </row>
    <row r="79" spans="1:9" ht="20.25" customHeight="1" x14ac:dyDescent="0.3">
      <c r="A79" s="12"/>
      <c r="B79" s="15">
        <f ca="1">IFERROR(IF(LoanIsNotPaid*LoanIsGood,PaymentNumber,""), "")</f>
        <v>63</v>
      </c>
      <c r="C79" s="14">
        <f ca="1">IFERROR(IF(LoanIsNotPaid*LoanIsGood,PaymentDate,LoanStartDate), LoanStartDate)</f>
        <v>47823</v>
      </c>
      <c r="D79" s="13">
        <f ca="1">IFERROR(IF(LoanIsNotPaid*LoanIsGood,LoanValue,""), "")</f>
        <v>3287673.4716158258</v>
      </c>
      <c r="E79" s="13">
        <f ca="1">IFERROR(IF(LoanIsNotPaid*LoanIsGood,MonthlyPayment,0), 0)</f>
        <v>64227.475294809417</v>
      </c>
      <c r="F79" s="13">
        <f ca="1">IFERROR(IF(LoanIsNotPaid*LoanIsGood,Principal,0), 0)</f>
        <v>49980.890251140758</v>
      </c>
      <c r="G79" s="13">
        <f ca="1">IFERROR(IF(LoanIsNotPaid*LoanIsGood,InterestAmt,0), 0)</f>
        <v>14246.585043668656</v>
      </c>
      <c r="H79" s="13">
        <f ca="1">IFERROR(IF(LoanIsNotPaid*LoanIsGood,EndingBalance,0), 0)</f>
        <v>3237692.5813646885</v>
      </c>
      <c r="I79" s="12"/>
    </row>
    <row r="80" spans="1:9" ht="20.25" customHeight="1" x14ac:dyDescent="0.3">
      <c r="A80" s="12"/>
      <c r="B80" s="15">
        <f ca="1">IFERROR(IF(LoanIsNotPaid*LoanIsGood,PaymentNumber,""), "")</f>
        <v>64</v>
      </c>
      <c r="C80" s="14">
        <f ca="1">IFERROR(IF(LoanIsNotPaid*LoanIsGood,PaymentDate,LoanStartDate), LoanStartDate)</f>
        <v>47854</v>
      </c>
      <c r="D80" s="13">
        <f ca="1">IFERROR(IF(LoanIsNotPaid*LoanIsGood,LoanValue,""), "")</f>
        <v>3237692.5813646885</v>
      </c>
      <c r="E80" s="13">
        <f ca="1">IFERROR(IF(LoanIsNotPaid*LoanIsGood,MonthlyPayment,0), 0)</f>
        <v>64227.475294809417</v>
      </c>
      <c r="F80" s="13">
        <f ca="1">IFERROR(IF(LoanIsNotPaid*LoanIsGood,Principal,0), 0)</f>
        <v>50197.474108895709</v>
      </c>
      <c r="G80" s="13">
        <f ca="1">IFERROR(IF(LoanIsNotPaid*LoanIsGood,InterestAmt,0), 0)</f>
        <v>14030.001185913712</v>
      </c>
      <c r="H80" s="13">
        <f ca="1">IFERROR(IF(LoanIsNotPaid*LoanIsGood,EndingBalance,0), 0)</f>
        <v>3187495.1072557867</v>
      </c>
      <c r="I80" s="12"/>
    </row>
    <row r="81" spans="1:9" ht="20.25" customHeight="1" x14ac:dyDescent="0.3">
      <c r="A81" s="12"/>
      <c r="B81" s="15">
        <f ca="1">IFERROR(IF(LoanIsNotPaid*LoanIsGood,PaymentNumber,""), "")</f>
        <v>65</v>
      </c>
      <c r="C81" s="14">
        <f ca="1">IFERROR(IF(LoanIsNotPaid*LoanIsGood,PaymentDate,LoanStartDate), LoanStartDate)</f>
        <v>47885</v>
      </c>
      <c r="D81" s="13">
        <f ca="1">IFERROR(IF(LoanIsNotPaid*LoanIsGood,LoanValue,""), "")</f>
        <v>3187495.1072557867</v>
      </c>
      <c r="E81" s="13">
        <f ca="1">IFERROR(IF(LoanIsNotPaid*LoanIsGood,MonthlyPayment,0), 0)</f>
        <v>64227.475294809417</v>
      </c>
      <c r="F81" s="13">
        <f ca="1">IFERROR(IF(LoanIsNotPaid*LoanIsGood,Principal,0), 0)</f>
        <v>50414.996496700922</v>
      </c>
      <c r="G81" s="13">
        <f ca="1">IFERROR(IF(LoanIsNotPaid*LoanIsGood,InterestAmt,0), 0)</f>
        <v>13812.478798108497</v>
      </c>
      <c r="H81" s="13">
        <f ca="1">IFERROR(IF(LoanIsNotPaid*LoanIsGood,EndingBalance,0), 0)</f>
        <v>3137080.1107590841</v>
      </c>
      <c r="I81" s="12"/>
    </row>
    <row r="82" spans="1:9" ht="20.25" customHeight="1" x14ac:dyDescent="0.3">
      <c r="A82" s="12"/>
      <c r="B82" s="15">
        <f ca="1">IFERROR(IF(LoanIsNotPaid*LoanIsGood,PaymentNumber,""), "")</f>
        <v>66</v>
      </c>
      <c r="C82" s="14">
        <f ca="1">IFERROR(IF(LoanIsNotPaid*LoanIsGood,PaymentDate,LoanStartDate), LoanStartDate)</f>
        <v>47913</v>
      </c>
      <c r="D82" s="13">
        <f ca="1">IFERROR(IF(LoanIsNotPaid*LoanIsGood,LoanValue,""), "")</f>
        <v>3137080.1107590841</v>
      </c>
      <c r="E82" s="13">
        <f ca="1">IFERROR(IF(LoanIsNotPaid*LoanIsGood,MonthlyPayment,0), 0)</f>
        <v>64227.475294809417</v>
      </c>
      <c r="F82" s="13">
        <f ca="1">IFERROR(IF(LoanIsNotPaid*LoanIsGood,Principal,0), 0)</f>
        <v>50633.461481519953</v>
      </c>
      <c r="G82" s="13">
        <f ca="1">IFERROR(IF(LoanIsNotPaid*LoanIsGood,InterestAmt,0), 0)</f>
        <v>13594.013813289459</v>
      </c>
      <c r="H82" s="13">
        <f ca="1">IFERROR(IF(LoanIsNotPaid*LoanIsGood,EndingBalance,0), 0)</f>
        <v>3086446.649277566</v>
      </c>
      <c r="I82" s="12"/>
    </row>
    <row r="83" spans="1:9" ht="20.25" customHeight="1" x14ac:dyDescent="0.3">
      <c r="A83" s="12"/>
      <c r="B83" s="15">
        <f ca="1">IFERROR(IF(LoanIsNotPaid*LoanIsGood,PaymentNumber,""), "")</f>
        <v>67</v>
      </c>
      <c r="C83" s="14">
        <f ca="1">IFERROR(IF(LoanIsNotPaid*LoanIsGood,PaymentDate,LoanStartDate), LoanStartDate)</f>
        <v>47944</v>
      </c>
      <c r="D83" s="13">
        <f ca="1">IFERROR(IF(LoanIsNotPaid*LoanIsGood,LoanValue,""), "")</f>
        <v>3086446.649277566</v>
      </c>
      <c r="E83" s="13">
        <f ca="1">IFERROR(IF(LoanIsNotPaid*LoanIsGood,MonthlyPayment,0), 0)</f>
        <v>64227.475294809417</v>
      </c>
      <c r="F83" s="13">
        <f ca="1">IFERROR(IF(LoanIsNotPaid*LoanIsGood,Principal,0), 0)</f>
        <v>50852.873147939885</v>
      </c>
      <c r="G83" s="13">
        <f ca="1">IFERROR(IF(LoanIsNotPaid*LoanIsGood,InterestAmt,0), 0)</f>
        <v>13374.602146869542</v>
      </c>
      <c r="H83" s="13">
        <f ca="1">IFERROR(IF(LoanIsNotPaid*LoanIsGood,EndingBalance,0), 0)</f>
        <v>3035593.7761296276</v>
      </c>
      <c r="I83" s="12"/>
    </row>
    <row r="84" spans="1:9" ht="20.25" customHeight="1" x14ac:dyDescent="0.3">
      <c r="A84" s="12"/>
      <c r="B84" s="15">
        <f ca="1">IFERROR(IF(LoanIsNotPaid*LoanIsGood,PaymentNumber,""), "")</f>
        <v>68</v>
      </c>
      <c r="C84" s="14">
        <f ca="1">IFERROR(IF(LoanIsNotPaid*LoanIsGood,PaymentDate,LoanStartDate), LoanStartDate)</f>
        <v>47974</v>
      </c>
      <c r="D84" s="13">
        <f ca="1">IFERROR(IF(LoanIsNotPaid*LoanIsGood,LoanValue,""), "")</f>
        <v>3035593.7761296276</v>
      </c>
      <c r="E84" s="13">
        <f ca="1">IFERROR(IF(LoanIsNotPaid*LoanIsGood,MonthlyPayment,0), 0)</f>
        <v>64227.475294809417</v>
      </c>
      <c r="F84" s="13">
        <f ca="1">IFERROR(IF(LoanIsNotPaid*LoanIsGood,Principal,0), 0)</f>
        <v>51073.235598247615</v>
      </c>
      <c r="G84" s="13">
        <f ca="1">IFERROR(IF(LoanIsNotPaid*LoanIsGood,InterestAmt,0), 0)</f>
        <v>13154.239696561799</v>
      </c>
      <c r="H84" s="13">
        <f ca="1">IFERROR(IF(LoanIsNotPaid*LoanIsGood,EndingBalance,0), 0)</f>
        <v>2984520.5405313782</v>
      </c>
      <c r="I84" s="12"/>
    </row>
    <row r="85" spans="1:9" ht="20.25" customHeight="1" x14ac:dyDescent="0.3">
      <c r="A85" s="12"/>
      <c r="B85" s="15">
        <f ca="1">IFERROR(IF(LoanIsNotPaid*LoanIsGood,PaymentNumber,""), "")</f>
        <v>69</v>
      </c>
      <c r="C85" s="14">
        <f ca="1">IFERROR(IF(LoanIsNotPaid*LoanIsGood,PaymentDate,LoanStartDate), LoanStartDate)</f>
        <v>48005</v>
      </c>
      <c r="D85" s="13">
        <f ca="1">IFERROR(IF(LoanIsNotPaid*LoanIsGood,LoanValue,""), "")</f>
        <v>2984520.5405313782</v>
      </c>
      <c r="E85" s="13">
        <f ca="1">IFERROR(IF(LoanIsNotPaid*LoanIsGood,MonthlyPayment,0), 0)</f>
        <v>64227.475294809417</v>
      </c>
      <c r="F85" s="13">
        <f ca="1">IFERROR(IF(LoanIsNotPaid*LoanIsGood,Principal,0), 0)</f>
        <v>51294.552952506689</v>
      </c>
      <c r="G85" s="13">
        <f ca="1">IFERROR(IF(LoanIsNotPaid*LoanIsGood,InterestAmt,0), 0)</f>
        <v>12932.922342302727</v>
      </c>
      <c r="H85" s="13">
        <f ca="1">IFERROR(IF(LoanIsNotPaid*LoanIsGood,EndingBalance,0), 0)</f>
        <v>2933225.9875788679</v>
      </c>
      <c r="I85" s="12"/>
    </row>
    <row r="86" spans="1:9" ht="20.25" customHeight="1" x14ac:dyDescent="0.3">
      <c r="A86" s="12"/>
      <c r="B86" s="15">
        <f ca="1">IFERROR(IF(LoanIsNotPaid*LoanIsGood,PaymentNumber,""), "")</f>
        <v>70</v>
      </c>
      <c r="C86" s="14">
        <f ca="1">IFERROR(IF(LoanIsNotPaid*LoanIsGood,PaymentDate,LoanStartDate), LoanStartDate)</f>
        <v>48035</v>
      </c>
      <c r="D86" s="13">
        <f ca="1">IFERROR(IF(LoanIsNotPaid*LoanIsGood,LoanValue,""), "")</f>
        <v>2933225.9875788679</v>
      </c>
      <c r="E86" s="13">
        <f ca="1">IFERROR(IF(LoanIsNotPaid*LoanIsGood,MonthlyPayment,0), 0)</f>
        <v>64227.475294809417</v>
      </c>
      <c r="F86" s="13">
        <f ca="1">IFERROR(IF(LoanIsNotPaid*LoanIsGood,Principal,0), 0)</f>
        <v>51516.829348634223</v>
      </c>
      <c r="G86" s="13">
        <f ca="1">IFERROR(IF(LoanIsNotPaid*LoanIsGood,InterestAmt,0), 0)</f>
        <v>12710.645946175197</v>
      </c>
      <c r="H86" s="13">
        <f ca="1">IFERROR(IF(LoanIsNotPaid*LoanIsGood,EndingBalance,0), 0)</f>
        <v>2881709.1582302358</v>
      </c>
      <c r="I86" s="12"/>
    </row>
    <row r="87" spans="1:9" ht="20.25" customHeight="1" x14ac:dyDescent="0.3">
      <c r="A87" s="12"/>
      <c r="B87" s="15">
        <f ca="1">IFERROR(IF(LoanIsNotPaid*LoanIsGood,PaymentNumber,""), "")</f>
        <v>71</v>
      </c>
      <c r="C87" s="14">
        <f ca="1">IFERROR(IF(LoanIsNotPaid*LoanIsGood,PaymentDate,LoanStartDate), LoanStartDate)</f>
        <v>48066</v>
      </c>
      <c r="D87" s="13">
        <f ca="1">IFERROR(IF(LoanIsNotPaid*LoanIsGood,LoanValue,""), "")</f>
        <v>2881709.1582302358</v>
      </c>
      <c r="E87" s="13">
        <f ca="1">IFERROR(IF(LoanIsNotPaid*LoanIsGood,MonthlyPayment,0), 0)</f>
        <v>64227.475294809417</v>
      </c>
      <c r="F87" s="13">
        <f ca="1">IFERROR(IF(LoanIsNotPaid*LoanIsGood,Principal,0), 0)</f>
        <v>51740.068942478305</v>
      </c>
      <c r="G87" s="13">
        <f ca="1">IFERROR(IF(LoanIsNotPaid*LoanIsGood,InterestAmt,0), 0)</f>
        <v>12487.406352331116</v>
      </c>
      <c r="H87" s="13">
        <f ca="1">IFERROR(IF(LoanIsNotPaid*LoanIsGood,EndingBalance,0), 0)</f>
        <v>2829969.0892877579</v>
      </c>
      <c r="I87" s="12"/>
    </row>
    <row r="88" spans="1:9" ht="20.25" customHeight="1" x14ac:dyDescent="0.3">
      <c r="A88" s="12"/>
      <c r="B88" s="15">
        <f ca="1">IFERROR(IF(LoanIsNotPaid*LoanIsGood,PaymentNumber,""), "")</f>
        <v>72</v>
      </c>
      <c r="C88" s="14">
        <f ca="1">IFERROR(IF(LoanIsNotPaid*LoanIsGood,PaymentDate,LoanStartDate), LoanStartDate)</f>
        <v>48097</v>
      </c>
      <c r="D88" s="13">
        <f ca="1">IFERROR(IF(LoanIsNotPaid*LoanIsGood,LoanValue,""), "")</f>
        <v>2829969.0892877579</v>
      </c>
      <c r="E88" s="13">
        <f ca="1">IFERROR(IF(LoanIsNotPaid*LoanIsGood,MonthlyPayment,0), 0)</f>
        <v>64227.475294809417</v>
      </c>
      <c r="F88" s="13">
        <f ca="1">IFERROR(IF(LoanIsNotPaid*LoanIsGood,Principal,0), 0)</f>
        <v>51964.275907895702</v>
      </c>
      <c r="G88" s="13">
        <f ca="1">IFERROR(IF(LoanIsNotPaid*LoanIsGood,InterestAmt,0), 0)</f>
        <v>12263.199386913711</v>
      </c>
      <c r="H88" s="13">
        <f ca="1">IFERROR(IF(LoanIsNotPaid*LoanIsGood,EndingBalance,0), 0)</f>
        <v>2778004.8133798605</v>
      </c>
      <c r="I88" s="12"/>
    </row>
    <row r="89" spans="1:9" ht="20.25" customHeight="1" x14ac:dyDescent="0.3">
      <c r="A89" s="12"/>
      <c r="B89" s="15">
        <f ca="1">IFERROR(IF(LoanIsNotPaid*LoanIsGood,PaymentNumber,""), "")</f>
        <v>73</v>
      </c>
      <c r="C89" s="14">
        <f ca="1">IFERROR(IF(LoanIsNotPaid*LoanIsGood,PaymentDate,LoanStartDate), LoanStartDate)</f>
        <v>48127</v>
      </c>
      <c r="D89" s="13">
        <f ca="1">IFERROR(IF(LoanIsNotPaid*LoanIsGood,LoanValue,""), "")</f>
        <v>2778004.8133798605</v>
      </c>
      <c r="E89" s="13">
        <f ca="1">IFERROR(IF(LoanIsNotPaid*LoanIsGood,MonthlyPayment,0), 0)</f>
        <v>64227.475294809417</v>
      </c>
      <c r="F89" s="13">
        <f ca="1">IFERROR(IF(LoanIsNotPaid*LoanIsGood,Principal,0), 0)</f>
        <v>52189.454436829918</v>
      </c>
      <c r="G89" s="13">
        <f ca="1">IFERROR(IF(LoanIsNotPaid*LoanIsGood,InterestAmt,0), 0)</f>
        <v>12038.020857979496</v>
      </c>
      <c r="H89" s="13">
        <f ca="1">IFERROR(IF(LoanIsNotPaid*LoanIsGood,EndingBalance,0), 0)</f>
        <v>2725815.3589430302</v>
      </c>
      <c r="I89" s="12"/>
    </row>
    <row r="90" spans="1:9" ht="20.25" customHeight="1" x14ac:dyDescent="0.3">
      <c r="A90" s="12"/>
      <c r="B90" s="15">
        <f ca="1">IFERROR(IF(LoanIsNotPaid*LoanIsGood,PaymentNumber,""), "")</f>
        <v>74</v>
      </c>
      <c r="C90" s="14">
        <f ca="1">IFERROR(IF(LoanIsNotPaid*LoanIsGood,PaymentDate,LoanStartDate), LoanStartDate)</f>
        <v>48158</v>
      </c>
      <c r="D90" s="13">
        <f ca="1">IFERROR(IF(LoanIsNotPaid*LoanIsGood,LoanValue,""), "")</f>
        <v>2725815.3589430302</v>
      </c>
      <c r="E90" s="13">
        <f ca="1">IFERROR(IF(LoanIsNotPaid*LoanIsGood,MonthlyPayment,0), 0)</f>
        <v>64227.475294809417</v>
      </c>
      <c r="F90" s="13">
        <f ca="1">IFERROR(IF(LoanIsNotPaid*LoanIsGood,Principal,0), 0)</f>
        <v>52415.608739389521</v>
      </c>
      <c r="G90" s="13">
        <f ca="1">IFERROR(IF(LoanIsNotPaid*LoanIsGood,InterestAmt,0), 0)</f>
        <v>11811.866555419898</v>
      </c>
      <c r="H90" s="13">
        <f ca="1">IFERROR(IF(LoanIsNotPaid*LoanIsGood,EndingBalance,0), 0)</f>
        <v>2673399.7502036411</v>
      </c>
      <c r="I90" s="12"/>
    </row>
    <row r="91" spans="1:9" ht="20.25" customHeight="1" x14ac:dyDescent="0.3">
      <c r="A91" s="12"/>
      <c r="B91" s="15">
        <f ca="1">IFERROR(IF(LoanIsNotPaid*LoanIsGood,PaymentNumber,""), "")</f>
        <v>75</v>
      </c>
      <c r="C91" s="14">
        <f ca="1">IFERROR(IF(LoanIsNotPaid*LoanIsGood,PaymentDate,LoanStartDate), LoanStartDate)</f>
        <v>48188</v>
      </c>
      <c r="D91" s="13">
        <f ca="1">IFERROR(IF(LoanIsNotPaid*LoanIsGood,LoanValue,""), "")</f>
        <v>2673399.7502036411</v>
      </c>
      <c r="E91" s="13">
        <f ca="1">IFERROR(IF(LoanIsNotPaid*LoanIsGood,MonthlyPayment,0), 0)</f>
        <v>64227.475294809417</v>
      </c>
      <c r="F91" s="13">
        <f ca="1">IFERROR(IF(LoanIsNotPaid*LoanIsGood,Principal,0), 0)</f>
        <v>52642.743043926865</v>
      </c>
      <c r="G91" s="13">
        <f ca="1">IFERROR(IF(LoanIsNotPaid*LoanIsGood,InterestAmt,0), 0)</f>
        <v>11584.732250882545</v>
      </c>
      <c r="H91" s="13">
        <f ca="1">IFERROR(IF(LoanIsNotPaid*LoanIsGood,EndingBalance,0), 0)</f>
        <v>2620757.0071597137</v>
      </c>
      <c r="I91" s="12"/>
    </row>
    <row r="92" spans="1:9" ht="20.25" customHeight="1" x14ac:dyDescent="0.3">
      <c r="A92" s="12"/>
      <c r="B92" s="15">
        <f ca="1">IFERROR(IF(LoanIsNotPaid*LoanIsGood,PaymentNumber,""), "")</f>
        <v>76</v>
      </c>
      <c r="C92" s="14">
        <f ca="1">IFERROR(IF(LoanIsNotPaid*LoanIsGood,PaymentDate,LoanStartDate), LoanStartDate)</f>
        <v>48219</v>
      </c>
      <c r="D92" s="13">
        <f ca="1">IFERROR(IF(LoanIsNotPaid*LoanIsGood,LoanValue,""), "")</f>
        <v>2620757.0071597137</v>
      </c>
      <c r="E92" s="13">
        <f ca="1">IFERROR(IF(LoanIsNotPaid*LoanIsGood,MonthlyPayment,0), 0)</f>
        <v>64227.475294809417</v>
      </c>
      <c r="F92" s="13">
        <f ca="1">IFERROR(IF(LoanIsNotPaid*LoanIsGood,Principal,0), 0)</f>
        <v>52870.861597117218</v>
      </c>
      <c r="G92" s="13">
        <f ca="1">IFERROR(IF(LoanIsNotPaid*LoanIsGood,InterestAmt,0), 0)</f>
        <v>11356.613697692195</v>
      </c>
      <c r="H92" s="13">
        <f ca="1">IFERROR(IF(LoanIsNotPaid*LoanIsGood,EndingBalance,0), 0)</f>
        <v>2567886.1455625948</v>
      </c>
      <c r="I92" s="12"/>
    </row>
    <row r="93" spans="1:9" ht="20.25" customHeight="1" x14ac:dyDescent="0.3">
      <c r="A93" s="12"/>
      <c r="B93" s="15">
        <f ca="1">IFERROR(IF(LoanIsNotPaid*LoanIsGood,PaymentNumber,""), "")</f>
        <v>77</v>
      </c>
      <c r="C93" s="14">
        <f ca="1">IFERROR(IF(LoanIsNotPaid*LoanIsGood,PaymentDate,LoanStartDate), LoanStartDate)</f>
        <v>48250</v>
      </c>
      <c r="D93" s="13">
        <f ca="1">IFERROR(IF(LoanIsNotPaid*LoanIsGood,LoanValue,""), "")</f>
        <v>2567886.1455625948</v>
      </c>
      <c r="E93" s="13">
        <f ca="1">IFERROR(IF(LoanIsNotPaid*LoanIsGood,MonthlyPayment,0), 0)</f>
        <v>64227.475294809417</v>
      </c>
      <c r="F93" s="13">
        <f ca="1">IFERROR(IF(LoanIsNotPaid*LoanIsGood,Principal,0), 0)</f>
        <v>53099.968664038061</v>
      </c>
      <c r="G93" s="13">
        <f ca="1">IFERROR(IF(LoanIsNotPaid*LoanIsGood,InterestAmt,0), 0)</f>
        <v>11127.506630771357</v>
      </c>
      <c r="H93" s="13">
        <f ca="1">IFERROR(IF(LoanIsNotPaid*LoanIsGood,EndingBalance,0), 0)</f>
        <v>2514786.1768985586</v>
      </c>
      <c r="I93" s="12"/>
    </row>
    <row r="94" spans="1:9" ht="20.25" customHeight="1" x14ac:dyDescent="0.3">
      <c r="A94" s="12"/>
      <c r="B94" s="15">
        <f ca="1">IFERROR(IF(LoanIsNotPaid*LoanIsGood,PaymentNumber,""), "")</f>
        <v>78</v>
      </c>
      <c r="C94" s="14">
        <f ca="1">IFERROR(IF(LoanIsNotPaid*LoanIsGood,PaymentDate,LoanStartDate), LoanStartDate)</f>
        <v>48279</v>
      </c>
      <c r="D94" s="13">
        <f ca="1">IFERROR(IF(LoanIsNotPaid*LoanIsGood,LoanValue,""), "")</f>
        <v>2514786.1768985586</v>
      </c>
      <c r="E94" s="13">
        <f ca="1">IFERROR(IF(LoanIsNotPaid*LoanIsGood,MonthlyPayment,0), 0)</f>
        <v>64227.475294809417</v>
      </c>
      <c r="F94" s="13">
        <f ca="1">IFERROR(IF(LoanIsNotPaid*LoanIsGood,Principal,0), 0)</f>
        <v>53330.068528248892</v>
      </c>
      <c r="G94" s="13">
        <f ca="1">IFERROR(IF(LoanIsNotPaid*LoanIsGood,InterestAmt,0), 0)</f>
        <v>10897.406766560522</v>
      </c>
      <c r="H94" s="13">
        <f ca="1">IFERROR(IF(LoanIsNotPaid*LoanIsGood,EndingBalance,0), 0)</f>
        <v>2461456.1083703088</v>
      </c>
      <c r="I94" s="12"/>
    </row>
    <row r="95" spans="1:9" ht="20.25" customHeight="1" x14ac:dyDescent="0.3">
      <c r="A95" s="12"/>
      <c r="B95" s="15">
        <f ca="1">IFERROR(IF(LoanIsNotPaid*LoanIsGood,PaymentNumber,""), "")</f>
        <v>79</v>
      </c>
      <c r="C95" s="14">
        <f ca="1">IFERROR(IF(LoanIsNotPaid*LoanIsGood,PaymentDate,LoanStartDate), LoanStartDate)</f>
        <v>48310</v>
      </c>
      <c r="D95" s="13">
        <f ca="1">IFERROR(IF(LoanIsNotPaid*LoanIsGood,LoanValue,""), "")</f>
        <v>2461456.1083703088</v>
      </c>
      <c r="E95" s="13">
        <f ca="1">IFERROR(IF(LoanIsNotPaid*LoanIsGood,MonthlyPayment,0), 0)</f>
        <v>64227.475294809417</v>
      </c>
      <c r="F95" s="13">
        <f ca="1">IFERROR(IF(LoanIsNotPaid*LoanIsGood,Principal,0), 0)</f>
        <v>53561.16549187131</v>
      </c>
      <c r="G95" s="13">
        <f ca="1">IFERROR(IF(LoanIsNotPaid*LoanIsGood,InterestAmt,0), 0)</f>
        <v>10666.309802938113</v>
      </c>
      <c r="H95" s="13">
        <f ca="1">IFERROR(IF(LoanIsNotPaid*LoanIsGood,EndingBalance,0), 0)</f>
        <v>2407894.9428784391</v>
      </c>
      <c r="I95" s="12"/>
    </row>
    <row r="96" spans="1:9" ht="20.25" customHeight="1" x14ac:dyDescent="0.3">
      <c r="A96" s="12"/>
      <c r="B96" s="15">
        <f ca="1">IFERROR(IF(LoanIsNotPaid*LoanIsGood,PaymentNumber,""), "")</f>
        <v>80</v>
      </c>
      <c r="C96" s="14">
        <f ca="1">IFERROR(IF(LoanIsNotPaid*LoanIsGood,PaymentDate,LoanStartDate), LoanStartDate)</f>
        <v>48340</v>
      </c>
      <c r="D96" s="13">
        <f ca="1">IFERROR(IF(LoanIsNotPaid*LoanIsGood,LoanValue,""), "")</f>
        <v>2407894.9428784391</v>
      </c>
      <c r="E96" s="13">
        <f ca="1">IFERROR(IF(LoanIsNotPaid*LoanIsGood,MonthlyPayment,0), 0)</f>
        <v>64227.475294809417</v>
      </c>
      <c r="F96" s="13">
        <f ca="1">IFERROR(IF(LoanIsNotPaid*LoanIsGood,Principal,0), 0)</f>
        <v>53793.263875669414</v>
      </c>
      <c r="G96" s="13">
        <f ca="1">IFERROR(IF(LoanIsNotPaid*LoanIsGood,InterestAmt,0), 0)</f>
        <v>10434.211419140003</v>
      </c>
      <c r="H96" s="13">
        <f ca="1">IFERROR(IF(LoanIsNotPaid*LoanIsGood,EndingBalance,0), 0)</f>
        <v>2354101.6790027656</v>
      </c>
      <c r="I96" s="12"/>
    </row>
    <row r="97" spans="1:9" ht="20.25" customHeight="1" x14ac:dyDescent="0.3">
      <c r="A97" s="12"/>
      <c r="B97" s="15">
        <f ca="1">IFERROR(IF(LoanIsNotPaid*LoanIsGood,PaymentNumber,""), "")</f>
        <v>81</v>
      </c>
      <c r="C97" s="14">
        <f ca="1">IFERROR(IF(LoanIsNotPaid*LoanIsGood,PaymentDate,LoanStartDate), LoanStartDate)</f>
        <v>48371</v>
      </c>
      <c r="D97" s="13">
        <f ca="1">IFERROR(IF(LoanIsNotPaid*LoanIsGood,LoanValue,""), "")</f>
        <v>2354101.6790027656</v>
      </c>
      <c r="E97" s="13">
        <f ca="1">IFERROR(IF(LoanIsNotPaid*LoanIsGood,MonthlyPayment,0), 0)</f>
        <v>64227.475294809417</v>
      </c>
      <c r="F97" s="13">
        <f ca="1">IFERROR(IF(LoanIsNotPaid*LoanIsGood,Principal,0), 0)</f>
        <v>54026.368019130641</v>
      </c>
      <c r="G97" s="13">
        <f ca="1">IFERROR(IF(LoanIsNotPaid*LoanIsGood,InterestAmt,0), 0)</f>
        <v>10201.107275678767</v>
      </c>
      <c r="H97" s="13">
        <f ca="1">IFERROR(IF(LoanIsNotPaid*LoanIsGood,EndingBalance,0), 0)</f>
        <v>2300075.3109836355</v>
      </c>
      <c r="I97" s="12"/>
    </row>
    <row r="98" spans="1:9" ht="20.25" customHeight="1" x14ac:dyDescent="0.3">
      <c r="A98" s="12"/>
      <c r="B98" s="15">
        <f ca="1">IFERROR(IF(LoanIsNotPaid*LoanIsGood,PaymentNumber,""), "")</f>
        <v>82</v>
      </c>
      <c r="C98" s="14">
        <f ca="1">IFERROR(IF(LoanIsNotPaid*LoanIsGood,PaymentDate,LoanStartDate), LoanStartDate)</f>
        <v>48401</v>
      </c>
      <c r="D98" s="13">
        <f ca="1">IFERROR(IF(LoanIsNotPaid*LoanIsGood,LoanValue,""), "")</f>
        <v>2300075.3109836355</v>
      </c>
      <c r="E98" s="13">
        <f ca="1">IFERROR(IF(LoanIsNotPaid*LoanIsGood,MonthlyPayment,0), 0)</f>
        <v>64227.475294809417</v>
      </c>
      <c r="F98" s="13">
        <f ca="1">IFERROR(IF(LoanIsNotPaid*LoanIsGood,Principal,0), 0)</f>
        <v>54260.482280546879</v>
      </c>
      <c r="G98" s="13">
        <f ca="1">IFERROR(IF(LoanIsNotPaid*LoanIsGood,InterestAmt,0), 0)</f>
        <v>9966.9930142625344</v>
      </c>
      <c r="H98" s="13">
        <f ca="1">IFERROR(IF(LoanIsNotPaid*LoanIsGood,EndingBalance,0), 0)</f>
        <v>2245814.8287030878</v>
      </c>
      <c r="I98" s="12"/>
    </row>
    <row r="99" spans="1:9" ht="20.25" customHeight="1" x14ac:dyDescent="0.3">
      <c r="A99" s="12"/>
      <c r="B99" s="15">
        <f ca="1">IFERROR(IF(LoanIsNotPaid*LoanIsGood,PaymentNumber,""), "")</f>
        <v>83</v>
      </c>
      <c r="C99" s="14">
        <f ca="1">IFERROR(IF(LoanIsNotPaid*LoanIsGood,PaymentDate,LoanStartDate), LoanStartDate)</f>
        <v>48432</v>
      </c>
      <c r="D99" s="13">
        <f ca="1">IFERROR(IF(LoanIsNotPaid*LoanIsGood,LoanValue,""), "")</f>
        <v>2245814.8287030878</v>
      </c>
      <c r="E99" s="13">
        <f ca="1">IFERROR(IF(LoanIsNotPaid*LoanIsGood,MonthlyPayment,0), 0)</f>
        <v>64227.475294809417</v>
      </c>
      <c r="F99" s="13">
        <f ca="1">IFERROR(IF(LoanIsNotPaid*LoanIsGood,Principal,0), 0)</f>
        <v>54495.611037095921</v>
      </c>
      <c r="G99" s="13">
        <f ca="1">IFERROR(IF(LoanIsNotPaid*LoanIsGood,InterestAmt,0), 0)</f>
        <v>9731.8642577134997</v>
      </c>
      <c r="H99" s="13">
        <f ca="1">IFERROR(IF(LoanIsNotPaid*LoanIsGood,EndingBalance,0), 0)</f>
        <v>2191319.2176659936</v>
      </c>
      <c r="I99" s="12"/>
    </row>
    <row r="100" spans="1:9" ht="20.25" customHeight="1" x14ac:dyDescent="0.3">
      <c r="A100" s="12"/>
      <c r="B100" s="15">
        <f ca="1">IFERROR(IF(LoanIsNotPaid*LoanIsGood,PaymentNumber,""), "")</f>
        <v>84</v>
      </c>
      <c r="C100" s="14">
        <f ca="1">IFERROR(IF(LoanIsNotPaid*LoanIsGood,PaymentDate,LoanStartDate), LoanStartDate)</f>
        <v>48463</v>
      </c>
      <c r="D100" s="13">
        <f ca="1">IFERROR(IF(LoanIsNotPaid*LoanIsGood,LoanValue,""), "")</f>
        <v>2191319.2176659936</v>
      </c>
      <c r="E100" s="13">
        <f ca="1">IFERROR(IF(LoanIsNotPaid*LoanIsGood,MonthlyPayment,0), 0)</f>
        <v>64227.475294809417</v>
      </c>
      <c r="F100" s="13">
        <f ca="1">IFERROR(IF(LoanIsNotPaid*LoanIsGood,Principal,0), 0)</f>
        <v>54731.758684923334</v>
      </c>
      <c r="G100" s="13">
        <f ca="1">IFERROR(IF(LoanIsNotPaid*LoanIsGood,InterestAmt,0), 0)</f>
        <v>9495.7166098860835</v>
      </c>
      <c r="H100" s="13">
        <f ca="1">IFERROR(IF(LoanIsNotPaid*LoanIsGood,EndingBalance,0), 0)</f>
        <v>2136587.4589810688</v>
      </c>
      <c r="I100" s="12"/>
    </row>
    <row r="101" spans="1:9" ht="20.25" customHeight="1" x14ac:dyDescent="0.3">
      <c r="A101" s="12"/>
      <c r="B101" s="15">
        <f ca="1">IFERROR(IF(LoanIsNotPaid*LoanIsGood,PaymentNumber,""), "")</f>
        <v>85</v>
      </c>
      <c r="C101" s="14">
        <f ca="1">IFERROR(IF(LoanIsNotPaid*LoanIsGood,PaymentDate,LoanStartDate), LoanStartDate)</f>
        <v>48493</v>
      </c>
      <c r="D101" s="13">
        <f ca="1">IFERROR(IF(LoanIsNotPaid*LoanIsGood,LoanValue,""), "")</f>
        <v>2136587.4589810688</v>
      </c>
      <c r="E101" s="13">
        <f ca="1">IFERROR(IF(LoanIsNotPaid*LoanIsGood,MonthlyPayment,0), 0)</f>
        <v>64227.475294809417</v>
      </c>
      <c r="F101" s="13">
        <f ca="1">IFERROR(IF(LoanIsNotPaid*LoanIsGood,Principal,0), 0)</f>
        <v>54968.929639224669</v>
      </c>
      <c r="G101" s="13">
        <f ca="1">IFERROR(IF(LoanIsNotPaid*LoanIsGood,InterestAmt,0), 0)</f>
        <v>9258.5456555847504</v>
      </c>
      <c r="H101" s="13">
        <f ca="1">IFERROR(IF(LoanIsNotPaid*LoanIsGood,EndingBalance,0), 0)</f>
        <v>2081618.5293418411</v>
      </c>
      <c r="I101" s="12"/>
    </row>
    <row r="102" spans="1:9" ht="20.25" customHeight="1" x14ac:dyDescent="0.3">
      <c r="A102" s="12"/>
      <c r="B102" s="15">
        <f ca="1">IFERROR(IF(LoanIsNotPaid*LoanIsGood,PaymentNumber,""), "")</f>
        <v>86</v>
      </c>
      <c r="C102" s="14">
        <f ca="1">IFERROR(IF(LoanIsNotPaid*LoanIsGood,PaymentDate,LoanStartDate), LoanStartDate)</f>
        <v>48524</v>
      </c>
      <c r="D102" s="13">
        <f ca="1">IFERROR(IF(LoanIsNotPaid*LoanIsGood,LoanValue,""), "")</f>
        <v>2081618.5293418411</v>
      </c>
      <c r="E102" s="13">
        <f ca="1">IFERROR(IF(LoanIsNotPaid*LoanIsGood,MonthlyPayment,0), 0)</f>
        <v>64227.475294809417</v>
      </c>
      <c r="F102" s="13">
        <f ca="1">IFERROR(IF(LoanIsNotPaid*LoanIsGood,Principal,0), 0)</f>
        <v>55207.128334327972</v>
      </c>
      <c r="G102" s="13">
        <f ca="1">IFERROR(IF(LoanIsNotPaid*LoanIsGood,InterestAmt,0), 0)</f>
        <v>9020.3469604814418</v>
      </c>
      <c r="H102" s="13">
        <f ca="1">IFERROR(IF(LoanIsNotPaid*LoanIsGood,EndingBalance,0), 0)</f>
        <v>2026411.4010075154</v>
      </c>
      <c r="I102" s="12"/>
    </row>
    <row r="103" spans="1:9" ht="20.25" customHeight="1" x14ac:dyDescent="0.3">
      <c r="A103" s="12"/>
      <c r="B103" s="15">
        <f ca="1">IFERROR(IF(LoanIsNotPaid*LoanIsGood,PaymentNumber,""), "")</f>
        <v>87</v>
      </c>
      <c r="C103" s="14">
        <f ca="1">IFERROR(IF(LoanIsNotPaid*LoanIsGood,PaymentDate,LoanStartDate), LoanStartDate)</f>
        <v>48554</v>
      </c>
      <c r="D103" s="13">
        <f ca="1">IFERROR(IF(LoanIsNotPaid*LoanIsGood,LoanValue,""), "")</f>
        <v>2026411.4010075154</v>
      </c>
      <c r="E103" s="13">
        <f ca="1">IFERROR(IF(LoanIsNotPaid*LoanIsGood,MonthlyPayment,0), 0)</f>
        <v>64227.475294809417</v>
      </c>
      <c r="F103" s="13">
        <f ca="1">IFERROR(IF(LoanIsNotPaid*LoanIsGood,Principal,0), 0)</f>
        <v>55446.359223776723</v>
      </c>
      <c r="G103" s="13">
        <f ca="1">IFERROR(IF(LoanIsNotPaid*LoanIsGood,InterestAmt,0), 0)</f>
        <v>8781.1160710326876</v>
      </c>
      <c r="H103" s="13">
        <f ca="1">IFERROR(IF(LoanIsNotPaid*LoanIsGood,EndingBalance,0), 0)</f>
        <v>1970965.0417837389</v>
      </c>
      <c r="I103" s="12"/>
    </row>
    <row r="104" spans="1:9" ht="20.25" customHeight="1" x14ac:dyDescent="0.3">
      <c r="A104" s="12"/>
      <c r="B104" s="15">
        <f ca="1">IFERROR(IF(LoanIsNotPaid*LoanIsGood,PaymentNumber,""), "")</f>
        <v>88</v>
      </c>
      <c r="C104" s="14">
        <f ca="1">IFERROR(IF(LoanIsNotPaid*LoanIsGood,PaymentDate,LoanStartDate), LoanStartDate)</f>
        <v>48585</v>
      </c>
      <c r="D104" s="13">
        <f ca="1">IFERROR(IF(LoanIsNotPaid*LoanIsGood,LoanValue,""), "")</f>
        <v>1970965.0417837389</v>
      </c>
      <c r="E104" s="13">
        <f ca="1">IFERROR(IF(LoanIsNotPaid*LoanIsGood,MonthlyPayment,0), 0)</f>
        <v>64227.475294809417</v>
      </c>
      <c r="F104" s="13">
        <f ca="1">IFERROR(IF(LoanIsNotPaid*LoanIsGood,Principal,0), 0)</f>
        <v>55686.626780413091</v>
      </c>
      <c r="G104" s="13">
        <f ca="1">IFERROR(IF(LoanIsNotPaid*LoanIsGood,InterestAmt,0), 0)</f>
        <v>8540.8485143963189</v>
      </c>
      <c r="H104" s="13">
        <f ca="1">IFERROR(IF(LoanIsNotPaid*LoanIsGood,EndingBalance,0), 0)</f>
        <v>1915278.415003323</v>
      </c>
      <c r="I104" s="12"/>
    </row>
    <row r="105" spans="1:9" ht="20.25" customHeight="1" x14ac:dyDescent="0.3">
      <c r="A105" s="12"/>
      <c r="B105" s="15">
        <f ca="1">IFERROR(IF(LoanIsNotPaid*LoanIsGood,PaymentNumber,""), "")</f>
        <v>89</v>
      </c>
      <c r="C105" s="14">
        <f ca="1">IFERROR(IF(LoanIsNotPaid*LoanIsGood,PaymentDate,LoanStartDate), LoanStartDate)</f>
        <v>48616</v>
      </c>
      <c r="D105" s="13">
        <f ca="1">IFERROR(IF(LoanIsNotPaid*LoanIsGood,LoanValue,""), "")</f>
        <v>1915278.415003323</v>
      </c>
      <c r="E105" s="13">
        <f ca="1">IFERROR(IF(LoanIsNotPaid*LoanIsGood,MonthlyPayment,0), 0)</f>
        <v>64227.475294809417</v>
      </c>
      <c r="F105" s="13">
        <f ca="1">IFERROR(IF(LoanIsNotPaid*LoanIsGood,Principal,0), 0)</f>
        <v>55927.935496461549</v>
      </c>
      <c r="G105" s="13">
        <f ca="1">IFERROR(IF(LoanIsNotPaid*LoanIsGood,InterestAmt,0), 0)</f>
        <v>8299.5397983478651</v>
      </c>
      <c r="H105" s="13">
        <f ca="1">IFERROR(IF(LoanIsNotPaid*LoanIsGood,EndingBalance,0), 0)</f>
        <v>1859350.4795068633</v>
      </c>
      <c r="I105" s="12"/>
    </row>
    <row r="106" spans="1:9" ht="20.25" customHeight="1" x14ac:dyDescent="0.3">
      <c r="A106" s="12"/>
      <c r="B106" s="15">
        <f ca="1">IFERROR(IF(LoanIsNotPaid*LoanIsGood,PaymentNumber,""), "")</f>
        <v>90</v>
      </c>
      <c r="C106" s="14">
        <f ca="1">IFERROR(IF(LoanIsNotPaid*LoanIsGood,PaymentDate,LoanStartDate), LoanStartDate)</f>
        <v>48644</v>
      </c>
      <c r="D106" s="13">
        <f ca="1">IFERROR(IF(LoanIsNotPaid*LoanIsGood,LoanValue,""), "")</f>
        <v>1859350.4795068633</v>
      </c>
      <c r="E106" s="13">
        <f ca="1">IFERROR(IF(LoanIsNotPaid*LoanIsGood,MonthlyPayment,0), 0)</f>
        <v>64227.475294809417</v>
      </c>
      <c r="F106" s="13">
        <f ca="1">IFERROR(IF(LoanIsNotPaid*LoanIsGood,Principal,0), 0)</f>
        <v>56170.289883612881</v>
      </c>
      <c r="G106" s="13">
        <f ca="1">IFERROR(IF(LoanIsNotPaid*LoanIsGood,InterestAmt,0), 0)</f>
        <v>8057.1854111965313</v>
      </c>
      <c r="H106" s="13">
        <f ca="1">IFERROR(IF(LoanIsNotPaid*LoanIsGood,EndingBalance,0), 0)</f>
        <v>1803180.1896232506</v>
      </c>
      <c r="I106" s="12"/>
    </row>
    <row r="107" spans="1:9" ht="20.25" customHeight="1" x14ac:dyDescent="0.3">
      <c r="A107" s="12"/>
      <c r="B107" s="15">
        <f ca="1">IFERROR(IF(LoanIsNotPaid*LoanIsGood,PaymentNumber,""), "")</f>
        <v>91</v>
      </c>
      <c r="C107" s="14">
        <f ca="1">IFERROR(IF(LoanIsNotPaid*LoanIsGood,PaymentDate,LoanStartDate), LoanStartDate)</f>
        <v>48675</v>
      </c>
      <c r="D107" s="13">
        <f ca="1">IFERROR(IF(LoanIsNotPaid*LoanIsGood,LoanValue,""), "")</f>
        <v>1803180.1896232506</v>
      </c>
      <c r="E107" s="13">
        <f ca="1">IFERROR(IF(LoanIsNotPaid*LoanIsGood,MonthlyPayment,0), 0)</f>
        <v>64227.475294809417</v>
      </c>
      <c r="F107" s="13">
        <f ca="1">IFERROR(IF(LoanIsNotPaid*LoanIsGood,Principal,0), 0)</f>
        <v>56413.694473108539</v>
      </c>
      <c r="G107" s="13">
        <f ca="1">IFERROR(IF(LoanIsNotPaid*LoanIsGood,InterestAmt,0), 0)</f>
        <v>7813.7808217008751</v>
      </c>
      <c r="H107" s="13">
        <f ca="1">IFERROR(IF(LoanIsNotPaid*LoanIsGood,EndingBalance,0), 0)</f>
        <v>1746766.4951501423</v>
      </c>
      <c r="I107" s="12"/>
    </row>
    <row r="108" spans="1:9" ht="20.25" customHeight="1" x14ac:dyDescent="0.3">
      <c r="A108" s="12"/>
      <c r="B108" s="15">
        <f ca="1">IFERROR(IF(LoanIsNotPaid*LoanIsGood,PaymentNumber,""), "")</f>
        <v>92</v>
      </c>
      <c r="C108" s="14">
        <f ca="1">IFERROR(IF(LoanIsNotPaid*LoanIsGood,PaymentDate,LoanStartDate), LoanStartDate)</f>
        <v>48705</v>
      </c>
      <c r="D108" s="13">
        <f ca="1">IFERROR(IF(LoanIsNotPaid*LoanIsGood,LoanValue,""), "")</f>
        <v>1746766.4951501423</v>
      </c>
      <c r="E108" s="13">
        <f ca="1">IFERROR(IF(LoanIsNotPaid*LoanIsGood,MonthlyPayment,0), 0)</f>
        <v>64227.475294809417</v>
      </c>
      <c r="F108" s="13">
        <f ca="1">IFERROR(IF(LoanIsNotPaid*LoanIsGood,Principal,0), 0)</f>
        <v>56658.153815825339</v>
      </c>
      <c r="G108" s="13">
        <f ca="1">IFERROR(IF(LoanIsNotPaid*LoanIsGood,InterestAmt,0), 0)</f>
        <v>7569.3214789840722</v>
      </c>
      <c r="H108" s="13">
        <f ca="1">IFERROR(IF(LoanIsNotPaid*LoanIsGood,EndingBalance,0), 0)</f>
        <v>1690108.3413343122</v>
      </c>
      <c r="I108" s="12"/>
    </row>
    <row r="109" spans="1:9" ht="20.25" customHeight="1" x14ac:dyDescent="0.3">
      <c r="A109" s="12"/>
      <c r="B109" s="15">
        <f ca="1">IFERROR(IF(LoanIsNotPaid*LoanIsGood,PaymentNumber,""), "")</f>
        <v>93</v>
      </c>
      <c r="C109" s="14">
        <f ca="1">IFERROR(IF(LoanIsNotPaid*LoanIsGood,PaymentDate,LoanStartDate), LoanStartDate)</f>
        <v>48736</v>
      </c>
      <c r="D109" s="13">
        <f ca="1">IFERROR(IF(LoanIsNotPaid*LoanIsGood,LoanValue,""), "")</f>
        <v>1690108.3413343122</v>
      </c>
      <c r="E109" s="13">
        <f ca="1">IFERROR(IF(LoanIsNotPaid*LoanIsGood,MonthlyPayment,0), 0)</f>
        <v>64227.475294809417</v>
      </c>
      <c r="F109" s="13">
        <f ca="1">IFERROR(IF(LoanIsNotPaid*LoanIsGood,Principal,0), 0)</f>
        <v>56903.672482360591</v>
      </c>
      <c r="G109" s="13">
        <f ca="1">IFERROR(IF(LoanIsNotPaid*LoanIsGood,InterestAmt,0), 0)</f>
        <v>7323.8028124488283</v>
      </c>
      <c r="H109" s="13">
        <f ca="1">IFERROR(IF(LoanIsNotPaid*LoanIsGood,EndingBalance,0), 0)</f>
        <v>1633204.6688519558</v>
      </c>
      <c r="I109" s="12"/>
    </row>
    <row r="110" spans="1:9" ht="20.25" customHeight="1" x14ac:dyDescent="0.3">
      <c r="A110" s="12"/>
      <c r="B110" s="15">
        <f ca="1">IFERROR(IF(LoanIsNotPaid*LoanIsGood,PaymentNumber,""), "")</f>
        <v>94</v>
      </c>
      <c r="C110" s="14">
        <f ca="1">IFERROR(IF(LoanIsNotPaid*LoanIsGood,PaymentDate,LoanStartDate), LoanStartDate)</f>
        <v>48766</v>
      </c>
      <c r="D110" s="13">
        <f ca="1">IFERROR(IF(LoanIsNotPaid*LoanIsGood,LoanValue,""), "")</f>
        <v>1633204.6688519558</v>
      </c>
      <c r="E110" s="13">
        <f ca="1">IFERROR(IF(LoanIsNotPaid*LoanIsGood,MonthlyPayment,0), 0)</f>
        <v>64227.475294809417</v>
      </c>
      <c r="F110" s="13">
        <f ca="1">IFERROR(IF(LoanIsNotPaid*LoanIsGood,Principal,0), 0)</f>
        <v>57150.255063117482</v>
      </c>
      <c r="G110" s="13">
        <f ca="1">IFERROR(IF(LoanIsNotPaid*LoanIsGood,InterestAmt,0), 0)</f>
        <v>7077.220231691932</v>
      </c>
      <c r="H110" s="13">
        <f ca="1">IFERROR(IF(LoanIsNotPaid*LoanIsGood,EndingBalance,0), 0)</f>
        <v>1576054.4137888346</v>
      </c>
      <c r="I110" s="12"/>
    </row>
    <row r="111" spans="1:9" ht="20.25" customHeight="1" x14ac:dyDescent="0.3">
      <c r="A111" s="12"/>
      <c r="B111" s="15">
        <f ca="1">IFERROR(IF(LoanIsNotPaid*LoanIsGood,PaymentNumber,""), "")</f>
        <v>95</v>
      </c>
      <c r="C111" s="14">
        <f ca="1">IFERROR(IF(LoanIsNotPaid*LoanIsGood,PaymentDate,LoanStartDate), LoanStartDate)</f>
        <v>48797</v>
      </c>
      <c r="D111" s="13">
        <f ca="1">IFERROR(IF(LoanIsNotPaid*LoanIsGood,LoanValue,""), "")</f>
        <v>1576054.4137888346</v>
      </c>
      <c r="E111" s="13">
        <f ca="1">IFERROR(IF(LoanIsNotPaid*LoanIsGood,MonthlyPayment,0), 0)</f>
        <v>64227.475294809417</v>
      </c>
      <c r="F111" s="13">
        <f ca="1">IFERROR(IF(LoanIsNotPaid*LoanIsGood,Principal,0), 0)</f>
        <v>57397.906168390989</v>
      </c>
      <c r="G111" s="13">
        <f ca="1">IFERROR(IF(LoanIsNotPaid*LoanIsGood,InterestAmt,0), 0)</f>
        <v>6829.5691264184243</v>
      </c>
      <c r="H111" s="13">
        <f ca="1">IFERROR(IF(LoanIsNotPaid*LoanIsGood,EndingBalance,0), 0)</f>
        <v>1518656.5076204464</v>
      </c>
      <c r="I111" s="12"/>
    </row>
    <row r="112" spans="1:9" ht="20.25" customHeight="1" x14ac:dyDescent="0.3">
      <c r="A112" s="12"/>
      <c r="B112" s="15">
        <f ca="1">IFERROR(IF(LoanIsNotPaid*LoanIsGood,PaymentNumber,""), "")</f>
        <v>96</v>
      </c>
      <c r="C112" s="14">
        <f ca="1">IFERROR(IF(LoanIsNotPaid*LoanIsGood,PaymentDate,LoanStartDate), LoanStartDate)</f>
        <v>48828</v>
      </c>
      <c r="D112" s="13">
        <f ca="1">IFERROR(IF(LoanIsNotPaid*LoanIsGood,LoanValue,""), "")</f>
        <v>1518656.5076204464</v>
      </c>
      <c r="E112" s="13">
        <f ca="1">IFERROR(IF(LoanIsNotPaid*LoanIsGood,MonthlyPayment,0), 0)</f>
        <v>64227.475294809417</v>
      </c>
      <c r="F112" s="13">
        <f ca="1">IFERROR(IF(LoanIsNotPaid*LoanIsGood,Principal,0), 0)</f>
        <v>57646.630428454017</v>
      </c>
      <c r="G112" s="13">
        <f ca="1">IFERROR(IF(LoanIsNotPaid*LoanIsGood,InterestAmt,0), 0)</f>
        <v>6580.8448663553954</v>
      </c>
      <c r="H112" s="13">
        <f ca="1">IFERROR(IF(LoanIsNotPaid*LoanIsGood,EndingBalance,0), 0)</f>
        <v>1461009.8771919878</v>
      </c>
      <c r="I112" s="12"/>
    </row>
    <row r="113" spans="1:9" ht="20.25" customHeight="1" x14ac:dyDescent="0.3">
      <c r="A113" s="12"/>
      <c r="B113" s="15">
        <f ca="1">IFERROR(IF(LoanIsNotPaid*LoanIsGood,PaymentNumber,""), "")</f>
        <v>97</v>
      </c>
      <c r="C113" s="14">
        <f ca="1">IFERROR(IF(LoanIsNotPaid*LoanIsGood,PaymentDate,LoanStartDate), LoanStartDate)</f>
        <v>48858</v>
      </c>
      <c r="D113" s="13">
        <f ca="1">IFERROR(IF(LoanIsNotPaid*LoanIsGood,LoanValue,""), "")</f>
        <v>1461009.8771919878</v>
      </c>
      <c r="E113" s="13">
        <f ca="1">IFERROR(IF(LoanIsNotPaid*LoanIsGood,MonthlyPayment,0), 0)</f>
        <v>64227.475294809417</v>
      </c>
      <c r="F113" s="13">
        <f ca="1">IFERROR(IF(LoanIsNotPaid*LoanIsGood,Principal,0), 0)</f>
        <v>57896.432493643988</v>
      </c>
      <c r="G113" s="13">
        <f ca="1">IFERROR(IF(LoanIsNotPaid*LoanIsGood,InterestAmt,0), 0)</f>
        <v>6331.0428011654276</v>
      </c>
      <c r="H113" s="13">
        <f ca="1">IFERROR(IF(LoanIsNotPaid*LoanIsGood,EndingBalance,0), 0)</f>
        <v>1403113.4446983412</v>
      </c>
      <c r="I113" s="12"/>
    </row>
    <row r="114" spans="1:9" ht="20.25" customHeight="1" x14ac:dyDescent="0.3">
      <c r="A114" s="12"/>
      <c r="B114" s="15">
        <f ca="1">IFERROR(IF(LoanIsNotPaid*LoanIsGood,PaymentNumber,""), "")</f>
        <v>98</v>
      </c>
      <c r="C114" s="14">
        <f ca="1">IFERROR(IF(LoanIsNotPaid*LoanIsGood,PaymentDate,LoanStartDate), LoanStartDate)</f>
        <v>48889</v>
      </c>
      <c r="D114" s="13">
        <f ca="1">IFERROR(IF(LoanIsNotPaid*LoanIsGood,LoanValue,""), "")</f>
        <v>1403113.4446983412</v>
      </c>
      <c r="E114" s="13">
        <f ca="1">IFERROR(IF(LoanIsNotPaid*LoanIsGood,MonthlyPayment,0), 0)</f>
        <v>64227.475294809417</v>
      </c>
      <c r="F114" s="13">
        <f ca="1">IFERROR(IF(LoanIsNotPaid*LoanIsGood,Principal,0), 0)</f>
        <v>58147.317034449785</v>
      </c>
      <c r="G114" s="13">
        <f ca="1">IFERROR(IF(LoanIsNotPaid*LoanIsGood,InterestAmt,0), 0)</f>
        <v>6080.158260359638</v>
      </c>
      <c r="H114" s="13">
        <f ca="1">IFERROR(IF(LoanIsNotPaid*LoanIsGood,EndingBalance,0), 0)</f>
        <v>1344966.1276638927</v>
      </c>
      <c r="I114" s="12"/>
    </row>
    <row r="115" spans="1:9" ht="20.25" customHeight="1" x14ac:dyDescent="0.3">
      <c r="A115" s="12"/>
      <c r="B115" s="15">
        <f ca="1">IFERROR(IF(LoanIsNotPaid*LoanIsGood,PaymentNumber,""), "")</f>
        <v>99</v>
      </c>
      <c r="C115" s="14">
        <f ca="1">IFERROR(IF(LoanIsNotPaid*LoanIsGood,PaymentDate,LoanStartDate), LoanStartDate)</f>
        <v>48919</v>
      </c>
      <c r="D115" s="13">
        <f ca="1">IFERROR(IF(LoanIsNotPaid*LoanIsGood,LoanValue,""), "")</f>
        <v>1344966.1276638927</v>
      </c>
      <c r="E115" s="13">
        <f ca="1">IFERROR(IF(LoanIsNotPaid*LoanIsGood,MonthlyPayment,0), 0)</f>
        <v>64227.475294809417</v>
      </c>
      <c r="F115" s="13">
        <f ca="1">IFERROR(IF(LoanIsNotPaid*LoanIsGood,Principal,0), 0)</f>
        <v>58399.288741599055</v>
      </c>
      <c r="G115" s="13">
        <f ca="1">IFERROR(IF(LoanIsNotPaid*LoanIsGood,InterestAmt,0), 0)</f>
        <v>5828.1865532103548</v>
      </c>
      <c r="H115" s="13">
        <f ca="1">IFERROR(IF(LoanIsNotPaid*LoanIsGood,EndingBalance,0), 0)</f>
        <v>1286566.8389222957</v>
      </c>
      <c r="I115" s="12"/>
    </row>
    <row r="116" spans="1:9" ht="20.25" customHeight="1" x14ac:dyDescent="0.3">
      <c r="A116" s="12"/>
      <c r="B116" s="15">
        <f ca="1">IFERROR(IF(LoanIsNotPaid*LoanIsGood,PaymentNumber,""), "")</f>
        <v>100</v>
      </c>
      <c r="C116" s="14">
        <f ca="1">IFERROR(IF(LoanIsNotPaid*LoanIsGood,PaymentDate,LoanStartDate), LoanStartDate)</f>
        <v>48950</v>
      </c>
      <c r="D116" s="13">
        <f ca="1">IFERROR(IF(LoanIsNotPaid*LoanIsGood,LoanValue,""), "")</f>
        <v>1286566.8389222957</v>
      </c>
      <c r="E116" s="13">
        <f ca="1">IFERROR(IF(LoanIsNotPaid*LoanIsGood,MonthlyPayment,0), 0)</f>
        <v>64227.475294809417</v>
      </c>
      <c r="F116" s="13">
        <f ca="1">IFERROR(IF(LoanIsNotPaid*LoanIsGood,Principal,0), 0)</f>
        <v>58652.352326145992</v>
      </c>
      <c r="G116" s="13">
        <f ca="1">IFERROR(IF(LoanIsNotPaid*LoanIsGood,InterestAmt,0), 0)</f>
        <v>5575.1229686634279</v>
      </c>
      <c r="H116" s="13">
        <f ca="1">IFERROR(IF(LoanIsNotPaid*LoanIsGood,EndingBalance,0), 0)</f>
        <v>1227914.4865961475</v>
      </c>
      <c r="I116" s="12"/>
    </row>
    <row r="117" spans="1:9" ht="20.25" customHeight="1" x14ac:dyDescent="0.3">
      <c r="A117" s="12"/>
      <c r="B117" s="15">
        <f ca="1">IFERROR(IF(LoanIsNotPaid*LoanIsGood,PaymentNumber,""), "")</f>
        <v>101</v>
      </c>
      <c r="C117" s="14">
        <f ca="1">IFERROR(IF(LoanIsNotPaid*LoanIsGood,PaymentDate,LoanStartDate), LoanStartDate)</f>
        <v>48981</v>
      </c>
      <c r="D117" s="13">
        <f ca="1">IFERROR(IF(LoanIsNotPaid*LoanIsGood,LoanValue,""), "")</f>
        <v>1227914.4865961475</v>
      </c>
      <c r="E117" s="13">
        <f ca="1">IFERROR(IF(LoanIsNotPaid*LoanIsGood,MonthlyPayment,0), 0)</f>
        <v>64227.475294809417</v>
      </c>
      <c r="F117" s="13">
        <f ca="1">IFERROR(IF(LoanIsNotPaid*LoanIsGood,Principal,0), 0)</f>
        <v>58906.512519559285</v>
      </c>
      <c r="G117" s="13">
        <f ca="1">IFERROR(IF(LoanIsNotPaid*LoanIsGood,InterestAmt,0), 0)</f>
        <v>5320.9627752501265</v>
      </c>
      <c r="H117" s="13">
        <f ca="1">IFERROR(IF(LoanIsNotPaid*LoanIsGood,EndingBalance,0), 0)</f>
        <v>1169007.974076584</v>
      </c>
      <c r="I117" s="12"/>
    </row>
    <row r="118" spans="1:9" ht="20.25" customHeight="1" x14ac:dyDescent="0.3">
      <c r="A118" s="12"/>
      <c r="B118" s="15">
        <f ca="1">IFERROR(IF(LoanIsNotPaid*LoanIsGood,PaymentNumber,""), "")</f>
        <v>102</v>
      </c>
      <c r="C118" s="14">
        <f ca="1">IFERROR(IF(LoanIsNotPaid*LoanIsGood,PaymentDate,LoanStartDate), LoanStartDate)</f>
        <v>49009</v>
      </c>
      <c r="D118" s="13">
        <f ca="1">IFERROR(IF(LoanIsNotPaid*LoanIsGood,LoanValue,""), "")</f>
        <v>1169007.974076584</v>
      </c>
      <c r="E118" s="13">
        <f ca="1">IFERROR(IF(LoanIsNotPaid*LoanIsGood,MonthlyPayment,0), 0)</f>
        <v>64227.475294809417</v>
      </c>
      <c r="F118" s="13">
        <f ca="1">IFERROR(IF(LoanIsNotPaid*LoanIsGood,Principal,0), 0)</f>
        <v>59161.77407381071</v>
      </c>
      <c r="G118" s="13">
        <f ca="1">IFERROR(IF(LoanIsNotPaid*LoanIsGood,InterestAmt,0), 0)</f>
        <v>5065.7012209987042</v>
      </c>
      <c r="H118" s="13">
        <f ca="1">IFERROR(IF(LoanIsNotPaid*LoanIsGood,EndingBalance,0), 0)</f>
        <v>1109846.2000027755</v>
      </c>
      <c r="I118" s="12"/>
    </row>
    <row r="119" spans="1:9" ht="20.25" customHeight="1" x14ac:dyDescent="0.3">
      <c r="A119" s="12"/>
      <c r="B119" s="15">
        <f ca="1">IFERROR(IF(LoanIsNotPaid*LoanIsGood,PaymentNumber,""), "")</f>
        <v>103</v>
      </c>
      <c r="C119" s="14">
        <f ca="1">IFERROR(IF(LoanIsNotPaid*LoanIsGood,PaymentDate,LoanStartDate), LoanStartDate)</f>
        <v>49040</v>
      </c>
      <c r="D119" s="13">
        <f ca="1">IFERROR(IF(LoanIsNotPaid*LoanIsGood,LoanValue,""), "")</f>
        <v>1109846.2000027755</v>
      </c>
      <c r="E119" s="13">
        <f ca="1">IFERROR(IF(LoanIsNotPaid*LoanIsGood,MonthlyPayment,0), 0)</f>
        <v>64227.475294809417</v>
      </c>
      <c r="F119" s="13">
        <f ca="1">IFERROR(IF(LoanIsNotPaid*LoanIsGood,Principal,0), 0)</f>
        <v>59418.141761463892</v>
      </c>
      <c r="G119" s="13">
        <f ca="1">IFERROR(IF(LoanIsNotPaid*LoanIsGood,InterestAmt,0), 0)</f>
        <v>4809.3335333455234</v>
      </c>
      <c r="H119" s="13">
        <f ca="1">IFERROR(IF(LoanIsNotPaid*LoanIsGood,EndingBalance,0), 0)</f>
        <v>1050428.0582413115</v>
      </c>
      <c r="I119" s="12"/>
    </row>
    <row r="120" spans="1:9" ht="20.25" customHeight="1" x14ac:dyDescent="0.3">
      <c r="A120" s="12"/>
      <c r="B120" s="15">
        <f ca="1">IFERROR(IF(LoanIsNotPaid*LoanIsGood,PaymentNumber,""), "")</f>
        <v>104</v>
      </c>
      <c r="C120" s="14">
        <f ca="1">IFERROR(IF(LoanIsNotPaid*LoanIsGood,PaymentDate,LoanStartDate), LoanStartDate)</f>
        <v>49070</v>
      </c>
      <c r="D120" s="13">
        <f ca="1">IFERROR(IF(LoanIsNotPaid*LoanIsGood,LoanValue,""), "")</f>
        <v>1050428.0582413115</v>
      </c>
      <c r="E120" s="13">
        <f ca="1">IFERROR(IF(LoanIsNotPaid*LoanIsGood,MonthlyPayment,0), 0)</f>
        <v>64227.475294809417</v>
      </c>
      <c r="F120" s="13">
        <f ca="1">IFERROR(IF(LoanIsNotPaid*LoanIsGood,Principal,0), 0)</f>
        <v>59675.620375763574</v>
      </c>
      <c r="G120" s="13">
        <f ca="1">IFERROR(IF(LoanIsNotPaid*LoanIsGood,InterestAmt,0), 0)</f>
        <v>4551.8549190458471</v>
      </c>
      <c r="H120" s="13">
        <f ca="1">IFERROR(IF(LoanIsNotPaid*LoanIsGood,EndingBalance,0), 0)</f>
        <v>990752.43786554597</v>
      </c>
      <c r="I120" s="12"/>
    </row>
    <row r="121" spans="1:9" ht="20.25" customHeight="1" x14ac:dyDescent="0.3">
      <c r="A121" s="12"/>
      <c r="B121" s="15">
        <f ca="1">IFERROR(IF(LoanIsNotPaid*LoanIsGood,PaymentNumber,""), "")</f>
        <v>105</v>
      </c>
      <c r="C121" s="14">
        <f ca="1">IFERROR(IF(LoanIsNotPaid*LoanIsGood,PaymentDate,LoanStartDate), LoanStartDate)</f>
        <v>49101</v>
      </c>
      <c r="D121" s="13">
        <f ca="1">IFERROR(IF(LoanIsNotPaid*LoanIsGood,LoanValue,""), "")</f>
        <v>990752.43786554597</v>
      </c>
      <c r="E121" s="13">
        <f ca="1">IFERROR(IF(LoanIsNotPaid*LoanIsGood,MonthlyPayment,0), 0)</f>
        <v>64227.475294809417</v>
      </c>
      <c r="F121" s="13">
        <f ca="1">IFERROR(IF(LoanIsNotPaid*LoanIsGood,Principal,0), 0)</f>
        <v>59934.214730725209</v>
      </c>
      <c r="G121" s="13">
        <f ca="1">IFERROR(IF(LoanIsNotPaid*LoanIsGood,InterestAmt,0), 0)</f>
        <v>4293.2605640842048</v>
      </c>
      <c r="H121" s="13">
        <f ca="1">IFERROR(IF(LoanIsNotPaid*LoanIsGood,EndingBalance,0), 0)</f>
        <v>930818.22313482314</v>
      </c>
      <c r="I121" s="12"/>
    </row>
    <row r="122" spans="1:9" ht="20.25" customHeight="1" x14ac:dyDescent="0.3">
      <c r="A122" s="12"/>
      <c r="B122" s="15">
        <f ca="1">IFERROR(IF(LoanIsNotPaid*LoanIsGood,PaymentNumber,""), "")</f>
        <v>106</v>
      </c>
      <c r="C122" s="14">
        <f ca="1">IFERROR(IF(LoanIsNotPaid*LoanIsGood,PaymentDate,LoanStartDate), LoanStartDate)</f>
        <v>49131</v>
      </c>
      <c r="D122" s="13">
        <f ca="1">IFERROR(IF(LoanIsNotPaid*LoanIsGood,LoanValue,""), "")</f>
        <v>930818.22313482314</v>
      </c>
      <c r="E122" s="13">
        <f ca="1">IFERROR(IF(LoanIsNotPaid*LoanIsGood,MonthlyPayment,0), 0)</f>
        <v>64227.475294809417</v>
      </c>
      <c r="F122" s="13">
        <f ca="1">IFERROR(IF(LoanIsNotPaid*LoanIsGood,Principal,0), 0)</f>
        <v>60193.929661225018</v>
      </c>
      <c r="G122" s="13">
        <f ca="1">IFERROR(IF(LoanIsNotPaid*LoanIsGood,InterestAmt,0), 0)</f>
        <v>4033.5456335843955</v>
      </c>
      <c r="H122" s="13">
        <f ca="1">IFERROR(IF(LoanIsNotPaid*LoanIsGood,EndingBalance,0), 0)</f>
        <v>870624.29347359762</v>
      </c>
      <c r="I122" s="12"/>
    </row>
    <row r="123" spans="1:9" ht="20.25" customHeight="1" x14ac:dyDescent="0.3">
      <c r="A123" s="12"/>
      <c r="B123" s="15">
        <f ca="1">IFERROR(IF(LoanIsNotPaid*LoanIsGood,PaymentNumber,""), "")</f>
        <v>107</v>
      </c>
      <c r="C123" s="14">
        <f ca="1">IFERROR(IF(LoanIsNotPaid*LoanIsGood,PaymentDate,LoanStartDate), LoanStartDate)</f>
        <v>49162</v>
      </c>
      <c r="D123" s="13">
        <f ca="1">IFERROR(IF(LoanIsNotPaid*LoanIsGood,LoanValue,""), "")</f>
        <v>870624.29347359762</v>
      </c>
      <c r="E123" s="13">
        <f ca="1">IFERROR(IF(LoanIsNotPaid*LoanIsGood,MonthlyPayment,0), 0)</f>
        <v>64227.475294809417</v>
      </c>
      <c r="F123" s="13">
        <f ca="1">IFERROR(IF(LoanIsNotPaid*LoanIsGood,Principal,0), 0)</f>
        <v>60454.770023090328</v>
      </c>
      <c r="G123" s="13">
        <f ca="1">IFERROR(IF(LoanIsNotPaid*LoanIsGood,InterestAmt,0), 0)</f>
        <v>3772.7052717190872</v>
      </c>
      <c r="H123" s="13">
        <f ca="1">IFERROR(IF(LoanIsNotPaid*LoanIsGood,EndingBalance,0), 0)</f>
        <v>810169.52345050685</v>
      </c>
      <c r="I123" s="12"/>
    </row>
    <row r="124" spans="1:9" ht="20.25" customHeight="1" x14ac:dyDescent="0.3">
      <c r="A124" s="12"/>
      <c r="B124" s="15">
        <f ca="1">IFERROR(IF(LoanIsNotPaid*LoanIsGood,PaymentNumber,""), "")</f>
        <v>108</v>
      </c>
      <c r="C124" s="14">
        <f ca="1">IFERROR(IF(LoanIsNotPaid*LoanIsGood,PaymentDate,LoanStartDate), LoanStartDate)</f>
        <v>49193</v>
      </c>
      <c r="D124" s="13">
        <f ca="1">IFERROR(IF(LoanIsNotPaid*LoanIsGood,LoanValue,""), "")</f>
        <v>810169.52345050685</v>
      </c>
      <c r="E124" s="13">
        <f ca="1">IFERROR(IF(LoanIsNotPaid*LoanIsGood,MonthlyPayment,0), 0)</f>
        <v>64227.475294809417</v>
      </c>
      <c r="F124" s="13">
        <f ca="1">IFERROR(IF(LoanIsNotPaid*LoanIsGood,Principal,0), 0)</f>
        <v>60716.740693190382</v>
      </c>
      <c r="G124" s="13">
        <f ca="1">IFERROR(IF(LoanIsNotPaid*LoanIsGood,InterestAmt,0), 0)</f>
        <v>3510.734601619029</v>
      </c>
      <c r="H124" s="13">
        <f ca="1">IFERROR(IF(LoanIsNotPaid*LoanIsGood,EndingBalance,0), 0)</f>
        <v>749452.78275731206</v>
      </c>
      <c r="I124" s="12"/>
    </row>
    <row r="125" spans="1:9" ht="20.25" customHeight="1" x14ac:dyDescent="0.3">
      <c r="A125" s="12"/>
      <c r="B125" s="15">
        <f ca="1">IFERROR(IF(LoanIsNotPaid*LoanIsGood,PaymentNumber,""), "")</f>
        <v>109</v>
      </c>
      <c r="C125" s="14">
        <f ca="1">IFERROR(IF(LoanIsNotPaid*LoanIsGood,PaymentDate,LoanStartDate), LoanStartDate)</f>
        <v>49223</v>
      </c>
      <c r="D125" s="13">
        <f ca="1">IFERROR(IF(LoanIsNotPaid*LoanIsGood,LoanValue,""), "")</f>
        <v>749452.78275731206</v>
      </c>
      <c r="E125" s="13">
        <f ca="1">IFERROR(IF(LoanIsNotPaid*LoanIsGood,MonthlyPayment,0), 0)</f>
        <v>64227.475294809417</v>
      </c>
      <c r="F125" s="13">
        <f ca="1">IFERROR(IF(LoanIsNotPaid*LoanIsGood,Principal,0), 0)</f>
        <v>60979.846569527544</v>
      </c>
      <c r="G125" s="13">
        <f ca="1">IFERROR(IF(LoanIsNotPaid*LoanIsGood,InterestAmt,0), 0)</f>
        <v>3247.6287252818711</v>
      </c>
      <c r="H125" s="13">
        <f ca="1">IFERROR(IF(LoanIsNotPaid*LoanIsGood,EndingBalance,0), 0)</f>
        <v>688472.93618778884</v>
      </c>
      <c r="I125" s="12"/>
    </row>
    <row r="126" spans="1:9" ht="20.25" customHeight="1" x14ac:dyDescent="0.3">
      <c r="A126" s="12"/>
      <c r="B126" s="15">
        <f ca="1">IFERROR(IF(LoanIsNotPaid*LoanIsGood,PaymentNumber,""), "")</f>
        <v>110</v>
      </c>
      <c r="C126" s="14">
        <f ca="1">IFERROR(IF(LoanIsNotPaid*LoanIsGood,PaymentDate,LoanStartDate), LoanStartDate)</f>
        <v>49254</v>
      </c>
      <c r="D126" s="13">
        <f ca="1">IFERROR(IF(LoanIsNotPaid*LoanIsGood,LoanValue,""), "")</f>
        <v>688472.93618778884</v>
      </c>
      <c r="E126" s="13">
        <f ca="1">IFERROR(IF(LoanIsNotPaid*LoanIsGood,MonthlyPayment,0), 0)</f>
        <v>64227.475294809417</v>
      </c>
      <c r="F126" s="13">
        <f ca="1">IFERROR(IF(LoanIsNotPaid*LoanIsGood,Principal,0), 0)</f>
        <v>61244.092571328831</v>
      </c>
      <c r="G126" s="13">
        <f ca="1">IFERROR(IF(LoanIsNotPaid*LoanIsGood,InterestAmt,0), 0)</f>
        <v>2983.3827234805854</v>
      </c>
      <c r="H126" s="13">
        <f ca="1">IFERROR(IF(LoanIsNotPaid*LoanIsGood,EndingBalance,0), 0)</f>
        <v>627228.84361645952</v>
      </c>
      <c r="I126" s="12"/>
    </row>
    <row r="127" spans="1:9" ht="20.25" customHeight="1" x14ac:dyDescent="0.3">
      <c r="A127" s="12"/>
      <c r="B127" s="15">
        <f ca="1">IFERROR(IF(LoanIsNotPaid*LoanIsGood,PaymentNumber,""), "")</f>
        <v>111</v>
      </c>
      <c r="C127" s="14">
        <f ca="1">IFERROR(IF(LoanIsNotPaid*LoanIsGood,PaymentDate,LoanStartDate), LoanStartDate)</f>
        <v>49284</v>
      </c>
      <c r="D127" s="13">
        <f ca="1">IFERROR(IF(LoanIsNotPaid*LoanIsGood,LoanValue,""), "")</f>
        <v>627228.84361645952</v>
      </c>
      <c r="E127" s="13">
        <f ca="1">IFERROR(IF(LoanIsNotPaid*LoanIsGood,MonthlyPayment,0), 0)</f>
        <v>64227.475294809417</v>
      </c>
      <c r="F127" s="13">
        <f ca="1">IFERROR(IF(LoanIsNotPaid*LoanIsGood,Principal,0), 0)</f>
        <v>61509.483639137921</v>
      </c>
      <c r="G127" s="13">
        <f ca="1">IFERROR(IF(LoanIsNotPaid*LoanIsGood,InterestAmt,0), 0)</f>
        <v>2717.9916556714934</v>
      </c>
      <c r="H127" s="13">
        <f ca="1">IFERROR(IF(LoanIsNotPaid*LoanIsGood,EndingBalance,0), 0)</f>
        <v>565719.3599773217</v>
      </c>
      <c r="I127" s="12"/>
    </row>
    <row r="128" spans="1:9" ht="20.25" customHeight="1" x14ac:dyDescent="0.3">
      <c r="A128" s="12"/>
      <c r="B128" s="15">
        <f ca="1">IFERROR(IF(LoanIsNotPaid*LoanIsGood,PaymentNumber,""), "")</f>
        <v>112</v>
      </c>
      <c r="C128" s="14">
        <f ca="1">IFERROR(IF(LoanIsNotPaid*LoanIsGood,PaymentDate,LoanStartDate), LoanStartDate)</f>
        <v>49315</v>
      </c>
      <c r="D128" s="13">
        <f ca="1">IFERROR(IF(LoanIsNotPaid*LoanIsGood,LoanValue,""), "")</f>
        <v>565719.3599773217</v>
      </c>
      <c r="E128" s="13">
        <f ca="1">IFERROR(IF(LoanIsNotPaid*LoanIsGood,MonthlyPayment,0), 0)</f>
        <v>64227.475294809417</v>
      </c>
      <c r="F128" s="13">
        <f ca="1">IFERROR(IF(LoanIsNotPaid*LoanIsGood,Principal,0), 0)</f>
        <v>61776.024734907522</v>
      </c>
      <c r="G128" s="13">
        <f ca="1">IFERROR(IF(LoanIsNotPaid*LoanIsGood,InterestAmt,0), 0)</f>
        <v>2451.4505599018953</v>
      </c>
      <c r="H128" s="13">
        <f ca="1">IFERROR(IF(LoanIsNotPaid*LoanIsGood,EndingBalance,0), 0)</f>
        <v>503943.33524240926</v>
      </c>
      <c r="I128" s="12"/>
    </row>
    <row r="129" spans="1:9" ht="20.25" customHeight="1" x14ac:dyDescent="0.3">
      <c r="A129" s="12"/>
      <c r="B129" s="15">
        <f ca="1">IFERROR(IF(LoanIsNotPaid*LoanIsGood,PaymentNumber,""), "")</f>
        <v>113</v>
      </c>
      <c r="C129" s="14">
        <f ca="1">IFERROR(IF(LoanIsNotPaid*LoanIsGood,PaymentDate,LoanStartDate), LoanStartDate)</f>
        <v>49346</v>
      </c>
      <c r="D129" s="13">
        <f ca="1">IFERROR(IF(LoanIsNotPaid*LoanIsGood,LoanValue,""), "")</f>
        <v>503943.33524240926</v>
      </c>
      <c r="E129" s="13">
        <f ca="1">IFERROR(IF(LoanIsNotPaid*LoanIsGood,MonthlyPayment,0), 0)</f>
        <v>64227.475294809417</v>
      </c>
      <c r="F129" s="13">
        <f ca="1">IFERROR(IF(LoanIsNotPaid*LoanIsGood,Principal,0), 0)</f>
        <v>62043.720842092116</v>
      </c>
      <c r="G129" s="13">
        <f ca="1">IFERROR(IF(LoanIsNotPaid*LoanIsGood,InterestAmt,0), 0)</f>
        <v>2183.7544527172963</v>
      </c>
      <c r="H129" s="13">
        <f ca="1">IFERROR(IF(LoanIsNotPaid*LoanIsGood,EndingBalance,0), 0)</f>
        <v>441899.61440031976</v>
      </c>
      <c r="I129" s="12"/>
    </row>
    <row r="130" spans="1:9" ht="20.25" customHeight="1" x14ac:dyDescent="0.3">
      <c r="A130" s="12"/>
      <c r="B130" s="15">
        <f ca="1">IFERROR(IF(LoanIsNotPaid*LoanIsGood,PaymentNumber,""), "")</f>
        <v>114</v>
      </c>
      <c r="C130" s="14">
        <f ca="1">IFERROR(IF(LoanIsNotPaid*LoanIsGood,PaymentDate,LoanStartDate), LoanStartDate)</f>
        <v>49374</v>
      </c>
      <c r="D130" s="13">
        <f ca="1">IFERROR(IF(LoanIsNotPaid*LoanIsGood,LoanValue,""), "")</f>
        <v>441899.61440031976</v>
      </c>
      <c r="E130" s="13">
        <f ca="1">IFERROR(IF(LoanIsNotPaid*LoanIsGood,MonthlyPayment,0), 0)</f>
        <v>64227.475294809417</v>
      </c>
      <c r="F130" s="13">
        <f ca="1">IFERROR(IF(LoanIsNotPaid*LoanIsGood,Principal,0), 0)</f>
        <v>62312.576965741187</v>
      </c>
      <c r="G130" s="13">
        <f ca="1">IFERROR(IF(LoanIsNotPaid*LoanIsGood,InterestAmt,0), 0)</f>
        <v>1914.8983290682302</v>
      </c>
      <c r="H130" s="13">
        <f ca="1">IFERROR(IF(LoanIsNotPaid*LoanIsGood,EndingBalance,0), 0)</f>
        <v>379587.03743457794</v>
      </c>
      <c r="I130" s="12"/>
    </row>
    <row r="131" spans="1:9" ht="20.25" customHeight="1" x14ac:dyDescent="0.3">
      <c r="A131" s="12"/>
      <c r="B131" s="15">
        <f ca="1">IFERROR(IF(LoanIsNotPaid*LoanIsGood,PaymentNumber,""), "")</f>
        <v>115</v>
      </c>
      <c r="C131" s="14">
        <f ca="1">IFERROR(IF(LoanIsNotPaid*LoanIsGood,PaymentDate,LoanStartDate), LoanStartDate)</f>
        <v>49405</v>
      </c>
      <c r="D131" s="13">
        <f ca="1">IFERROR(IF(LoanIsNotPaid*LoanIsGood,LoanValue,""), "")</f>
        <v>379587.03743457794</v>
      </c>
      <c r="E131" s="13">
        <f ca="1">IFERROR(IF(LoanIsNotPaid*LoanIsGood,MonthlyPayment,0), 0)</f>
        <v>64227.475294809417</v>
      </c>
      <c r="F131" s="13">
        <f ca="1">IFERROR(IF(LoanIsNotPaid*LoanIsGood,Principal,0), 0)</f>
        <v>62582.598132592735</v>
      </c>
      <c r="G131" s="13">
        <f ca="1">IFERROR(IF(LoanIsNotPaid*LoanIsGood,InterestAmt,0), 0)</f>
        <v>1644.8771622166857</v>
      </c>
      <c r="H131" s="13">
        <f ca="1">IFERROR(IF(LoanIsNotPaid*LoanIsGood,EndingBalance,0), 0)</f>
        <v>317004.43930198811</v>
      </c>
      <c r="I131" s="12"/>
    </row>
    <row r="132" spans="1:9" ht="20.25" customHeight="1" x14ac:dyDescent="0.3">
      <c r="A132" s="12"/>
      <c r="B132" s="15">
        <f ca="1">IFERROR(IF(LoanIsNotPaid*LoanIsGood,PaymentNumber,""), "")</f>
        <v>116</v>
      </c>
      <c r="C132" s="14">
        <f ca="1">IFERROR(IF(LoanIsNotPaid*LoanIsGood,PaymentDate,LoanStartDate), LoanStartDate)</f>
        <v>49435</v>
      </c>
      <c r="D132" s="13">
        <f ca="1">IFERROR(IF(LoanIsNotPaid*LoanIsGood,LoanValue,""), "")</f>
        <v>317004.43930198811</v>
      </c>
      <c r="E132" s="13">
        <f ca="1">IFERROR(IF(LoanIsNotPaid*LoanIsGood,MonthlyPayment,0), 0)</f>
        <v>64227.475294809417</v>
      </c>
      <c r="F132" s="13">
        <f ca="1">IFERROR(IF(LoanIsNotPaid*LoanIsGood,Principal,0), 0)</f>
        <v>62853.789391167309</v>
      </c>
      <c r="G132" s="13">
        <f ca="1">IFERROR(IF(LoanIsNotPaid*LoanIsGood,InterestAmt,0), 0)</f>
        <v>1373.6859036421172</v>
      </c>
      <c r="H132" s="13">
        <f ca="1">IFERROR(IF(LoanIsNotPaid*LoanIsGood,EndingBalance,0), 0)</f>
        <v>254150.64991081506</v>
      </c>
      <c r="I132" s="12"/>
    </row>
    <row r="133" spans="1:9" ht="20.25" customHeight="1" x14ac:dyDescent="0.3">
      <c r="A133" s="12"/>
      <c r="B133" s="15">
        <f ca="1">IFERROR(IF(LoanIsNotPaid*LoanIsGood,PaymentNumber,""), "")</f>
        <v>117</v>
      </c>
      <c r="C133" s="14">
        <f ca="1">IFERROR(IF(LoanIsNotPaid*LoanIsGood,PaymentDate,LoanStartDate), LoanStartDate)</f>
        <v>49466</v>
      </c>
      <c r="D133" s="13">
        <f ca="1">IFERROR(IF(LoanIsNotPaid*LoanIsGood,LoanValue,""), "")</f>
        <v>254150.64991081506</v>
      </c>
      <c r="E133" s="13">
        <f ca="1">IFERROR(IF(LoanIsNotPaid*LoanIsGood,MonthlyPayment,0), 0)</f>
        <v>64227.475294809417</v>
      </c>
      <c r="F133" s="13">
        <f ca="1">IFERROR(IF(LoanIsNotPaid*LoanIsGood,Principal,0), 0)</f>
        <v>63126.155811862358</v>
      </c>
      <c r="G133" s="13">
        <f ca="1">IFERROR(IF(LoanIsNotPaid*LoanIsGood,InterestAmt,0), 0)</f>
        <v>1101.3194829470588</v>
      </c>
      <c r="H133" s="13">
        <f ca="1">IFERROR(IF(LoanIsNotPaid*LoanIsGood,EndingBalance,0), 0)</f>
        <v>191024.49409895018</v>
      </c>
      <c r="I133" s="12"/>
    </row>
    <row r="134" spans="1:9" ht="20.25" customHeight="1" x14ac:dyDescent="0.3">
      <c r="A134" s="12"/>
      <c r="B134" s="15">
        <f ca="1">IFERROR(IF(LoanIsNotPaid*LoanIsGood,PaymentNumber,""), "")</f>
        <v>118</v>
      </c>
      <c r="C134" s="14">
        <f ca="1">IFERROR(IF(LoanIsNotPaid*LoanIsGood,PaymentDate,LoanStartDate), LoanStartDate)</f>
        <v>49496</v>
      </c>
      <c r="D134" s="13">
        <f ca="1">IFERROR(IF(LoanIsNotPaid*LoanIsGood,LoanValue,""), "")</f>
        <v>191024.49409895018</v>
      </c>
      <c r="E134" s="13">
        <f ca="1">IFERROR(IF(LoanIsNotPaid*LoanIsGood,MonthlyPayment,0), 0)</f>
        <v>64227.475294809417</v>
      </c>
      <c r="F134" s="13">
        <f ca="1">IFERROR(IF(LoanIsNotPaid*LoanIsGood,Principal,0), 0)</f>
        <v>63399.7024870471</v>
      </c>
      <c r="G134" s="13">
        <f ca="1">IFERROR(IF(LoanIsNotPaid*LoanIsGood,InterestAmt,0), 0)</f>
        <v>827.7728077623218</v>
      </c>
      <c r="H134" s="13">
        <f ca="1">IFERROR(IF(LoanIsNotPaid*LoanIsGood,EndingBalance,0), 0)</f>
        <v>127624.79161190614</v>
      </c>
      <c r="I134" s="12"/>
    </row>
    <row r="135" spans="1:9" ht="20.25" customHeight="1" x14ac:dyDescent="0.3">
      <c r="A135" s="12"/>
      <c r="B135" s="15">
        <f ca="1">IFERROR(IF(LoanIsNotPaid*LoanIsGood,PaymentNumber,""), "")</f>
        <v>119</v>
      </c>
      <c r="C135" s="14">
        <f ca="1">IFERROR(IF(LoanIsNotPaid*LoanIsGood,PaymentDate,LoanStartDate), LoanStartDate)</f>
        <v>49527</v>
      </c>
      <c r="D135" s="13">
        <f ca="1">IFERROR(IF(LoanIsNotPaid*LoanIsGood,LoanValue,""), "")</f>
        <v>127624.79161190614</v>
      </c>
      <c r="E135" s="13">
        <f ca="1">IFERROR(IF(LoanIsNotPaid*LoanIsGood,MonthlyPayment,0), 0)</f>
        <v>64227.475294809417</v>
      </c>
      <c r="F135" s="13">
        <f ca="1">IFERROR(IF(LoanIsNotPaid*LoanIsGood,Principal,0), 0)</f>
        <v>63674.43453115764</v>
      </c>
      <c r="G135" s="13">
        <f ca="1">IFERROR(IF(LoanIsNotPaid*LoanIsGood,InterestAmt,0), 0)</f>
        <v>553.04076365178446</v>
      </c>
      <c r="H135" s="13">
        <f ca="1">IFERROR(IF(LoanIsNotPaid*LoanIsGood,EndingBalance,0), 0)</f>
        <v>63950.357080748305</v>
      </c>
      <c r="I135" s="12"/>
    </row>
    <row r="136" spans="1:9" ht="20.25" customHeight="1" x14ac:dyDescent="0.3">
      <c r="A136" s="12"/>
      <c r="B136" s="15">
        <f ca="1">IFERROR(IF(LoanIsNotPaid*LoanIsGood,PaymentNumber,""), "")</f>
        <v>120</v>
      </c>
      <c r="C136" s="14">
        <f ca="1">IFERROR(IF(LoanIsNotPaid*LoanIsGood,PaymentDate,LoanStartDate), LoanStartDate)</f>
        <v>49558</v>
      </c>
      <c r="D136" s="13">
        <f ca="1">IFERROR(IF(LoanIsNotPaid*LoanIsGood,LoanValue,""), "")</f>
        <v>63950.357080748305</v>
      </c>
      <c r="E136" s="13">
        <f ca="1">IFERROR(IF(LoanIsNotPaid*LoanIsGood,MonthlyPayment,0), 0)</f>
        <v>64227.475294809417</v>
      </c>
      <c r="F136" s="13">
        <f ca="1">IFERROR(IF(LoanIsNotPaid*LoanIsGood,Principal,0), 0)</f>
        <v>63950.357080792644</v>
      </c>
      <c r="G136" s="13">
        <f ca="1">IFERROR(IF(LoanIsNotPaid*LoanIsGood,InterestAmt,0), 0)</f>
        <v>277.11821401676809</v>
      </c>
      <c r="H136" s="13">
        <f ca="1">IFERROR(IF(LoanIsNotPaid*LoanIsGood,EndingBalance,0), 0)</f>
        <v>-5.029141902923584E-8</v>
      </c>
      <c r="I136" s="12"/>
    </row>
  </sheetData>
  <mergeCells count="3">
    <mergeCell ref="B4:D4"/>
    <mergeCell ref="B10:D10"/>
    <mergeCell ref="B2:H2"/>
  </mergeCells>
  <conditionalFormatting sqref="B17:B136">
    <cfRule type="expression" dxfId="8" priority="4" stopIfTrue="1">
      <formula>NOT(LoanIsNotPaid)</formula>
    </cfRule>
    <cfRule type="expression" dxfId="7" priority="5" stopIfTrue="1">
      <formula>IF(ROW(B17)=LastRow,TRUE,FALSE)</formula>
    </cfRule>
  </conditionalFormatting>
  <conditionalFormatting sqref="B17:H136">
    <cfRule type="expression" dxfId="6" priority="1">
      <formula>$B17=""</formula>
    </cfRule>
  </conditionalFormatting>
  <conditionalFormatting sqref="C17:G136">
    <cfRule type="expression" dxfId="5" priority="2" stopIfTrue="1">
      <formula>NOT(LoanIsNotPaid)</formula>
    </cfRule>
    <cfRule type="expression" dxfId="4" priority="3" stopIfTrue="1">
      <formula>IF(ROW(C17)=LastRow,TRUE,FALSE)</formula>
    </cfRule>
  </conditionalFormatting>
  <conditionalFormatting sqref="H17:H136">
    <cfRule type="expression" dxfId="3" priority="6" stopIfTrue="1">
      <formula>NOT(LoanIsNotPaid)</formula>
    </cfRule>
    <cfRule type="expression" dxfId="2" priority="7" stopIfTrue="1">
      <formula>IF(ROW(H17)=LastRow,TRUE,FALSE)</formula>
    </cfRule>
  </conditionalFormatting>
  <dataValidations count="19">
    <dataValidation allowBlank="1" showInputMessage="1" showErrorMessage="1" prompt="Title of this worksheet is in this cell" sqref="B2:H2" xr:uid="{BFB55A5A-7EF0-4B5C-83B2-A29D86CD3233}"/>
    <dataValidation allowBlank="1" showInputMessage="1" showErrorMessage="1" prompt="Enter loan details to cells D5 to D8._x000a__x000a_The loan summary and payment table will auto update._x000a__x000a_To update the chart, go to Data ribbon -&gt; Refresh All" sqref="A1" xr:uid="{00000000-0002-0000-0000-00001A000000}"/>
    <dataValidation allowBlank="1" showInputMessage="1" showErrorMessage="1" prompt="Enter loan details to the cells below" sqref="B4:D4" xr:uid="{00000000-0002-0000-0000-000019000000}"/>
    <dataValidation allowBlank="1" showInputMessage="1" showErrorMessage="1" prompt="Ending Balance is automatically updated in this column under this heading" sqref="H16" xr:uid="{00000000-0002-0000-0000-000018000000}"/>
    <dataValidation allowBlank="1" showInputMessage="1" showErrorMessage="1" prompt="Interest amount is automatically updated in this column under this heading" sqref="G16" xr:uid="{00000000-0002-0000-0000-000017000000}"/>
    <dataValidation allowBlank="1" showInputMessage="1" showErrorMessage="1" prompt="Principal amount is automatically updated in this column under this heading" sqref="F16" xr:uid="{00000000-0002-0000-0000-000016000000}"/>
    <dataValidation allowBlank="1" showInputMessage="1" showErrorMessage="1" prompt="Payment amount is automatically calculated in this column under this heading" sqref="E16" xr:uid="{00000000-0002-0000-0000-000015000000}"/>
    <dataValidation allowBlank="1" showInputMessage="1" showErrorMessage="1" prompt="Beginning Balance is automatically calculated in this column under this heading" sqref="D16" xr:uid="{00000000-0002-0000-0000-000014000000}"/>
    <dataValidation allowBlank="1" showInputMessage="1" showErrorMessage="1" prompt="Payment Date is automatically updated in this column under this heading" sqref="C16" xr:uid="{00000000-0002-0000-0000-000013000000}"/>
    <dataValidation allowBlank="1" showInputMessage="1" showErrorMessage="1" prompt="Payment Number is automatically updated in this column under this heading" sqref="B16" xr:uid="{00000000-0002-0000-0000-000012000000}"/>
    <dataValidation allowBlank="1" showInputMessage="1" showErrorMessage="1" prompt="Number of payments is automatically calculated in this cell" sqref="D12" xr:uid="{00000000-0002-0000-0000-000011000000}"/>
    <dataValidation allowBlank="1" showInputMessage="1" showErrorMessage="1" prompt="Total interest is automatically calculated in this cell" sqref="D13" xr:uid="{00000000-0002-0000-0000-000010000000}"/>
    <dataValidation allowBlank="1" showInputMessage="1" showErrorMessage="1" prompt="Total cost of loan is automatically calculated in this cell" sqref="D14" xr:uid="{00000000-0002-0000-0000-00000F000000}"/>
    <dataValidation allowBlank="1" showInputMessage="1" showErrorMessage="1" prompt="Monthly payment is automatically calculated in this cell" sqref="D11" xr:uid="{00000000-0002-0000-0000-00000A000000}"/>
    <dataValidation allowBlank="1" showInputMessage="1" showErrorMessage="1" prompt="Enter start date of loan in this cell" sqref="D8" xr:uid="{00000000-0002-0000-0000-000008000000}"/>
    <dataValidation allowBlank="1" showInputMessage="1" showErrorMessage="1" prompt="Enter loan period in years in this cell" sqref="D7" xr:uid="{00000000-0002-0000-0000-000006000000}"/>
    <dataValidation allowBlank="1" showInputMessage="1" showErrorMessage="1" prompt="Enter annual interest rate in this cell" sqref="D6" xr:uid="{00000000-0002-0000-0000-000004000000}"/>
    <dataValidation allowBlank="1" showInputMessage="1" showErrorMessage="1" prompt="Enter loan amount in this cell" sqref="D5" xr:uid="{00000000-0002-0000-0000-000002000000}"/>
    <dataValidation allowBlank="1" showInputMessage="1" showErrorMessage="1" prompt="Loan Summary is automatically updated in cells below" sqref="B10" xr:uid="{00000000-0002-0000-0000-000001000000}"/>
  </dataValidations>
  <printOptions horizontalCentered="1"/>
  <pageMargins left="0.4" right="0.4" top="0.4" bottom="0.4" header="0.3" footer="0.3"/>
  <pageSetup scale="77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9956-08CF-4B0D-8934-40423827C6C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MONTHLY BUDGET</vt:lpstr>
      <vt:lpstr>Created Template</vt:lpstr>
      <vt:lpstr>Existing Template</vt:lpstr>
      <vt:lpstr>OverView</vt:lpstr>
      <vt:lpstr>ColumnTitle1</vt:lpstr>
      <vt:lpstr>InterestRate</vt:lpstr>
      <vt:lpstr>LoanAmount</vt:lpstr>
      <vt:lpstr>LoanStartDate</vt:lpstr>
      <vt:lpstr>LoanYears</vt:lpstr>
      <vt:lpstr>NumberOfPayments</vt:lpstr>
      <vt:lpstr>'Existing Template'!Print_Area</vt:lpstr>
      <vt:lpstr>'Existing Template'!Print_Titles</vt:lpstr>
      <vt:lpstr>RowTitleRegion1..D6</vt:lpstr>
      <vt:lpstr>RowTitleRegion2..H6</vt:lpstr>
      <vt:lpstr>Total_Interest</vt:lpstr>
      <vt:lpstr>TotalLoanCost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Vijay Bhaskar</cp:lastModifiedBy>
  <dcterms:created xsi:type="dcterms:W3CDTF">2016-01-05T21:48:39Z</dcterms:created>
  <dcterms:modified xsi:type="dcterms:W3CDTF">2025-09-05T18:55:58Z</dcterms:modified>
</cp:coreProperties>
</file>