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15" windowHeight="1185"/>
  </bookViews>
  <sheets>
    <sheet name="Sheet1" sheetId="1" r:id="rId1"/>
    <sheet name="2021-2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L5" i="1"/>
  <c r="S23" i="1"/>
  <c r="T23" i="1"/>
  <c r="U23" i="1"/>
  <c r="V23" i="1"/>
  <c r="W23" i="1"/>
  <c r="X23" i="1"/>
  <c r="Y23" i="1"/>
  <c r="R23" i="1"/>
  <c r="J22" i="1"/>
  <c r="K22" i="1" s="1"/>
  <c r="J21" i="1"/>
  <c r="J19" i="1"/>
  <c r="J18" i="1"/>
  <c r="J17" i="1"/>
  <c r="J15" i="1"/>
  <c r="J12" i="1"/>
  <c r="J10" i="1"/>
  <c r="J6" i="1"/>
  <c r="J5" i="1"/>
  <c r="I22" i="1"/>
  <c r="N22" i="1"/>
  <c r="O22" i="1" s="1"/>
  <c r="P22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H10" i="1"/>
  <c r="H23" i="1" s="1"/>
  <c r="M9" i="1"/>
  <c r="M23" i="1" s="1"/>
  <c r="F23" i="1"/>
  <c r="G23" i="1"/>
  <c r="J23" i="1" l="1"/>
  <c r="I23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L4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N4" i="1"/>
  <c r="O4" i="1" s="1"/>
  <c r="L23" i="1" l="1"/>
  <c r="K23" i="1"/>
  <c r="O5" i="1"/>
  <c r="O23" i="1" s="1"/>
  <c r="N23" i="1"/>
  <c r="P4" i="1"/>
  <c r="P11" i="1"/>
  <c r="P9" i="1"/>
  <c r="P17" i="1"/>
  <c r="P19" i="1"/>
  <c r="P20" i="1"/>
  <c r="P21" i="1"/>
  <c r="P18" i="1"/>
  <c r="P7" i="1"/>
  <c r="P6" i="1"/>
  <c r="P16" i="1"/>
  <c r="P15" i="1"/>
  <c r="P13" i="1"/>
  <c r="P14" i="1"/>
  <c r="P12" i="1"/>
  <c r="P10" i="1"/>
  <c r="P8" i="1"/>
  <c r="P5" i="1"/>
  <c r="P23" i="1" l="1"/>
  <c r="V48" i="1"/>
  <c r="W48" i="1"/>
  <c r="X48" i="1"/>
  <c r="Y48" i="1"/>
  <c r="U48" i="1"/>
  <c r="S48" i="1"/>
  <c r="T48" i="1"/>
  <c r="R48" i="1"/>
  <c r="K27" i="1"/>
  <c r="M26" i="2" l="1"/>
  <c r="N6" i="2"/>
  <c r="N5" i="2" l="1"/>
  <c r="O5" i="2" s="1"/>
  <c r="P5" i="2" s="1"/>
  <c r="O6" i="2"/>
  <c r="N7" i="2"/>
  <c r="O7" i="2" s="1"/>
  <c r="N8" i="2"/>
  <c r="O8" i="2" s="1"/>
  <c r="N9" i="2"/>
  <c r="O9" i="2" s="1"/>
  <c r="N10" i="2"/>
  <c r="O10" i="2" s="1"/>
  <c r="N11" i="2"/>
  <c r="O11" i="2" s="1"/>
  <c r="N12" i="2"/>
  <c r="N13" i="2"/>
  <c r="O13" i="2" s="1"/>
  <c r="P13" i="2" s="1"/>
  <c r="N14" i="2"/>
  <c r="O14" i="2" s="1"/>
  <c r="P14" i="2" s="1"/>
  <c r="N15" i="2"/>
  <c r="O15" i="2" s="1"/>
  <c r="P15" i="2" s="1"/>
  <c r="N16" i="2"/>
  <c r="O16" i="2" s="1"/>
  <c r="P16" i="2" s="1"/>
  <c r="N17" i="2"/>
  <c r="O17" i="2" s="1"/>
  <c r="P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L6" i="2"/>
  <c r="L7" i="2"/>
  <c r="L8" i="2"/>
  <c r="L9" i="2"/>
  <c r="L13" i="2"/>
  <c r="L14" i="2"/>
  <c r="L15" i="2"/>
  <c r="L16" i="2"/>
  <c r="L17" i="2"/>
  <c r="L18" i="2"/>
  <c r="L19" i="2"/>
  <c r="L20" i="2"/>
  <c r="L21" i="2"/>
  <c r="L5" i="2"/>
  <c r="K6" i="2"/>
  <c r="K7" i="2"/>
  <c r="K8" i="2"/>
  <c r="K9" i="2"/>
  <c r="K10" i="2"/>
  <c r="L10" i="2" s="1"/>
  <c r="K11" i="2"/>
  <c r="L11" i="2" s="1"/>
  <c r="K12" i="2"/>
  <c r="L12" i="2" s="1"/>
  <c r="K13" i="2"/>
  <c r="K14" i="2"/>
  <c r="K15" i="2"/>
  <c r="K16" i="2"/>
  <c r="K17" i="2"/>
  <c r="K18" i="2"/>
  <c r="K19" i="2"/>
  <c r="K20" i="2"/>
  <c r="K21" i="2"/>
  <c r="K22" i="2"/>
  <c r="L22" i="2" s="1"/>
  <c r="K23" i="2"/>
  <c r="L23" i="2" s="1"/>
  <c r="K24" i="2"/>
  <c r="L24" i="2" s="1"/>
  <c r="K25" i="2"/>
  <c r="L25" i="2" s="1"/>
  <c r="K5" i="2"/>
  <c r="P25" i="2" l="1"/>
  <c r="P24" i="2"/>
  <c r="P23" i="2"/>
  <c r="P11" i="2"/>
  <c r="P10" i="2"/>
  <c r="P22" i="2"/>
  <c r="P21" i="2"/>
  <c r="P9" i="2"/>
  <c r="P8" i="2"/>
  <c r="P19" i="2"/>
  <c r="P7" i="2"/>
  <c r="L26" i="2"/>
  <c r="P20" i="2"/>
  <c r="P18" i="2"/>
  <c r="P6" i="2"/>
  <c r="O12" i="2"/>
  <c r="N26" i="2"/>
  <c r="K26" i="2"/>
  <c r="P12" i="2" l="1"/>
  <c r="P26" i="2" s="1"/>
  <c r="O26" i="2"/>
  <c r="J26" i="2"/>
  <c r="G26" i="2"/>
  <c r="H26" i="2"/>
  <c r="I26" i="2"/>
  <c r="F26" i="2"/>
  <c r="O53" i="1"/>
  <c r="O58" i="1"/>
  <c r="O59" i="1"/>
  <c r="O70" i="1"/>
  <c r="O52" i="1"/>
  <c r="N53" i="1"/>
  <c r="N54" i="1"/>
  <c r="O54" i="1" s="1"/>
  <c r="N55" i="1"/>
  <c r="O55" i="1" s="1"/>
  <c r="N56" i="1"/>
  <c r="O56" i="1" s="1"/>
  <c r="N57" i="1"/>
  <c r="O57" i="1" s="1"/>
  <c r="N58" i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N52" i="1"/>
  <c r="M71" i="1"/>
  <c r="L53" i="1"/>
  <c r="L54" i="1"/>
  <c r="L55" i="1"/>
  <c r="L65" i="1"/>
  <c r="K53" i="1"/>
  <c r="K54" i="1"/>
  <c r="K55" i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K66" i="1"/>
  <c r="L66" i="1" s="1"/>
  <c r="K67" i="1"/>
  <c r="L67" i="1" s="1"/>
  <c r="P67" i="1" s="1"/>
  <c r="K68" i="1"/>
  <c r="L68" i="1" s="1"/>
  <c r="K69" i="1"/>
  <c r="L69" i="1" s="1"/>
  <c r="K70" i="1"/>
  <c r="L70" i="1" s="1"/>
  <c r="K52" i="1"/>
  <c r="L52" i="1" s="1"/>
  <c r="P62" i="1" l="1"/>
  <c r="P61" i="1"/>
  <c r="P70" i="1"/>
  <c r="P64" i="1"/>
  <c r="P63" i="1"/>
  <c r="N71" i="1"/>
  <c r="P60" i="1"/>
  <c r="P58" i="1"/>
  <c r="P66" i="1"/>
  <c r="P54" i="1"/>
  <c r="P53" i="1"/>
  <c r="P65" i="1"/>
  <c r="P59" i="1"/>
  <c r="P57" i="1"/>
  <c r="P69" i="1"/>
  <c r="O71" i="1"/>
  <c r="P52" i="1"/>
  <c r="L71" i="1"/>
  <c r="P55" i="1"/>
  <c r="P68" i="1"/>
  <c r="P56" i="1"/>
  <c r="K71" i="1"/>
  <c r="G71" i="1"/>
  <c r="H71" i="1"/>
  <c r="S71" i="1"/>
  <c r="R71" i="1"/>
  <c r="V71" i="1"/>
  <c r="U71" i="1"/>
  <c r="W71" i="1"/>
  <c r="X71" i="1"/>
  <c r="Y71" i="1"/>
  <c r="T64" i="1"/>
  <c r="T71" i="1" s="1"/>
  <c r="F22" i="3"/>
  <c r="G22" i="3"/>
  <c r="H22" i="3"/>
  <c r="P71" i="1" l="1"/>
  <c r="I71" i="1"/>
  <c r="F71" i="1"/>
  <c r="J71" i="1"/>
</calcChain>
</file>

<file path=xl/sharedStrings.xml><?xml version="1.0" encoding="utf-8"?>
<sst xmlns="http://schemas.openxmlformats.org/spreadsheetml/2006/main" count="293" uniqueCount="75">
  <si>
    <t>Sr. no</t>
  </si>
  <si>
    <t>Year</t>
  </si>
  <si>
    <t>Zone</t>
  </si>
  <si>
    <t>State</t>
  </si>
  <si>
    <t>No. of KI'S</t>
  </si>
  <si>
    <t>Total No. of samples drawn and tested</t>
  </si>
  <si>
    <t>Remarks</t>
  </si>
  <si>
    <t>sample testing charges without GST</t>
  </si>
  <si>
    <t>Central</t>
  </si>
  <si>
    <t xml:space="preserve">Chhattisgarh </t>
  </si>
  <si>
    <t xml:space="preserve"> Madhya Pradesh</t>
  </si>
  <si>
    <t>Uttar Pradesh</t>
  </si>
  <si>
    <t>UttaraKhand</t>
  </si>
  <si>
    <t>Bihar</t>
  </si>
  <si>
    <t>Odisha</t>
  </si>
  <si>
    <t>West Bengal</t>
  </si>
  <si>
    <t>East</t>
  </si>
  <si>
    <t>Delhi</t>
  </si>
  <si>
    <t>Haryana</t>
  </si>
  <si>
    <t>Himachal Pradesh</t>
  </si>
  <si>
    <t>J&amp;K</t>
  </si>
  <si>
    <t>North</t>
  </si>
  <si>
    <t>Punjab</t>
  </si>
  <si>
    <t>Rajasthan</t>
  </si>
  <si>
    <t>North East</t>
  </si>
  <si>
    <t>Assam</t>
  </si>
  <si>
    <t>South</t>
  </si>
  <si>
    <t>Andhra Pradesh</t>
  </si>
  <si>
    <t>Karanataka</t>
  </si>
  <si>
    <t>Kerala</t>
  </si>
  <si>
    <t>Tamil Nadu</t>
  </si>
  <si>
    <t>Telangana</t>
  </si>
  <si>
    <t>West</t>
  </si>
  <si>
    <t>Gujarat</t>
  </si>
  <si>
    <t>Maharashtra</t>
  </si>
  <si>
    <t>Total</t>
  </si>
  <si>
    <t>2022-2023</t>
  </si>
  <si>
    <t>Chhattisgarh</t>
  </si>
  <si>
    <t>Madhya Pradesh</t>
  </si>
  <si>
    <t xml:space="preserve">UttaraKhand </t>
  </si>
  <si>
    <t xml:space="preserve">Bihar </t>
  </si>
  <si>
    <t>Manipur</t>
  </si>
  <si>
    <t xml:space="preserve">Delhi </t>
  </si>
  <si>
    <t>Karnataka</t>
  </si>
  <si>
    <t xml:space="preserve"> </t>
  </si>
  <si>
    <t>s</t>
  </si>
  <si>
    <t>No. of KI'S Not Recommened</t>
  </si>
  <si>
    <t>No. of KI'S Recommened</t>
  </si>
  <si>
    <t xml:space="preserve">Total No of KM Lable Entitled </t>
  </si>
  <si>
    <t xml:space="preserve">Total No Of Madup Entilled for KM Lables </t>
  </si>
  <si>
    <t xml:space="preserve">For No. of KI'S Recommened only </t>
  </si>
  <si>
    <t xml:space="preserve">For  No. of KI'S Non-Recommened only </t>
  </si>
  <si>
    <t>Details of samples drawn and tested by TC  from 2022-23</t>
  </si>
  <si>
    <t>Lab Test Results Passes(Y/N)</t>
  </si>
  <si>
    <t>Fulfills Khadi Criteria for hand spg,hand wvg, silk hand realing(Y/N)</t>
  </si>
  <si>
    <t>Not Recommened due to</t>
  </si>
  <si>
    <t xml:space="preserve">in both </t>
  </si>
  <si>
    <t xml:space="preserve"> Madup  </t>
  </si>
  <si>
    <t xml:space="preserve"> fabric </t>
  </si>
  <si>
    <t>sample testing charges with GST</t>
  </si>
  <si>
    <t>Verification Charges Without GST</t>
  </si>
  <si>
    <t>Verification Charges With GST</t>
  </si>
  <si>
    <t xml:space="preserve">Grand Total of Sample Charges </t>
  </si>
  <si>
    <t xml:space="preserve">Grand total </t>
  </si>
  <si>
    <t xml:space="preserve">Grand Total of Verification Charges   </t>
  </si>
  <si>
    <t>2021-2022</t>
  </si>
  <si>
    <t xml:space="preserve">Total No Of Madup Entilled for KM Lables   </t>
  </si>
  <si>
    <t>Grand Total of verification and testing charges</t>
  </si>
  <si>
    <t>Details of samples drawn and tested by TC  from 2021-22</t>
  </si>
  <si>
    <t xml:space="preserve"> GST</t>
  </si>
  <si>
    <t>Total Production of   Fabric in Metres</t>
  </si>
  <si>
    <t>Not Fulfills Khadi Criteria for hand spg,hand wvg, silk hand realing(Y/N)</t>
  </si>
  <si>
    <t>Not Fulfilng in both (Lab Test + hand spg,hand wvg, silk hand realing)</t>
  </si>
  <si>
    <t>2019-2021</t>
  </si>
  <si>
    <t>`Details of samples drawn and tested by TC  from 2019-21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</si>
</sst>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44" fontId="4" fillId="3" borderId="1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4" fillId="3" borderId="10" xfId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4" fillId="3" borderId="12" xfId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 wrapText="1"/>
    </xf>
    <xf numFmtId="44" fontId="4" fillId="3" borderId="10" xfId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77"/>
  <sheetViews>
    <sheetView tabSelected="1" topLeftCell="A43" zoomScale="60" zoomScaleNormal="60" workbookViewId="0">
      <selection activeCell="O85" sqref="O85"/>
    </sheetView>
  </sheetViews>
  <sheetFormatPr defaultRowHeight="15" x14ac:dyDescent="0.25"/>
  <cols>
    <col min="1" max="1" width="16.85546875" customWidth="1"/>
    <col min="3" max="3" width="17.140625" style="10" customWidth="1"/>
    <col min="4" max="4" width="15.85546875" customWidth="1"/>
    <col min="5" max="5" width="22.42578125" customWidth="1"/>
    <col min="6" max="8" width="9.140625" style="1"/>
    <col min="9" max="9" width="31.140625" customWidth="1"/>
    <col min="10" max="10" width="25.7109375" customWidth="1"/>
    <col min="11" max="11" width="25.140625" customWidth="1"/>
    <col min="12" max="12" width="25.7109375" customWidth="1"/>
    <col min="13" max="13" width="36.85546875" customWidth="1"/>
    <col min="14" max="14" width="29" customWidth="1"/>
    <col min="15" max="15" width="25.7109375" customWidth="1"/>
    <col min="16" max="16" width="27.85546875" customWidth="1"/>
    <col min="17" max="17" width="11.42578125" customWidth="1"/>
    <col min="18" max="18" width="18.7109375" customWidth="1"/>
    <col min="19" max="19" width="20.28515625" customWidth="1"/>
    <col min="20" max="20" width="16.85546875" customWidth="1"/>
    <col min="21" max="21" width="19" customWidth="1"/>
    <col min="22" max="22" width="27.42578125" customWidth="1"/>
    <col min="23" max="23" width="11.5703125" customWidth="1"/>
    <col min="24" max="24" width="17.7109375" customWidth="1"/>
    <col min="25" max="25" width="14" customWidth="1"/>
  </cols>
  <sheetData>
    <row r="1" spans="1:73" ht="30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3" ht="15" customHeight="1" thickBot="1" x14ac:dyDescent="0.3">
      <c r="A2" s="3"/>
      <c r="B2" s="61" t="s">
        <v>74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55" t="s">
        <v>50</v>
      </c>
      <c r="S2" s="56"/>
      <c r="T2" s="57"/>
      <c r="U2" s="55" t="s">
        <v>51</v>
      </c>
      <c r="V2" s="57"/>
      <c r="W2" s="55" t="s">
        <v>55</v>
      </c>
      <c r="X2" s="56"/>
      <c r="Y2" s="5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3" s="13" customFormat="1" ht="126.75" thickBot="1" x14ac:dyDescent="0.3">
      <c r="A3" s="3"/>
      <c r="B3" s="32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47</v>
      </c>
      <c r="H3" s="32" t="s">
        <v>46</v>
      </c>
      <c r="I3" s="32" t="s">
        <v>5</v>
      </c>
      <c r="J3" s="32" t="s">
        <v>7</v>
      </c>
      <c r="K3" s="32" t="s">
        <v>69</v>
      </c>
      <c r="L3" s="32" t="s">
        <v>62</v>
      </c>
      <c r="M3" s="32" t="s">
        <v>60</v>
      </c>
      <c r="N3" s="32" t="s">
        <v>69</v>
      </c>
      <c r="O3" s="32" t="s">
        <v>64</v>
      </c>
      <c r="P3" s="32" t="s">
        <v>67</v>
      </c>
      <c r="Q3" s="32" t="s">
        <v>6</v>
      </c>
      <c r="R3" s="32" t="s">
        <v>70</v>
      </c>
      <c r="S3" s="32" t="s">
        <v>66</v>
      </c>
      <c r="T3" s="32" t="s">
        <v>48</v>
      </c>
      <c r="U3" s="32" t="s">
        <v>70</v>
      </c>
      <c r="V3" s="32" t="s">
        <v>49</v>
      </c>
      <c r="W3" s="32" t="s">
        <v>53</v>
      </c>
      <c r="X3" s="32" t="s">
        <v>71</v>
      </c>
      <c r="Y3" s="32" t="s">
        <v>72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 ht="15.75" x14ac:dyDescent="0.25">
      <c r="A4" s="3"/>
      <c r="B4" s="44">
        <v>1</v>
      </c>
      <c r="C4" s="71" t="s">
        <v>73</v>
      </c>
      <c r="D4" s="71" t="s">
        <v>8</v>
      </c>
      <c r="E4" s="44" t="s">
        <v>9</v>
      </c>
      <c r="F4" s="48">
        <v>7</v>
      </c>
      <c r="G4" s="48">
        <v>6</v>
      </c>
      <c r="H4" s="48">
        <v>1</v>
      </c>
      <c r="I4" s="48">
        <f>F4*5</f>
        <v>35</v>
      </c>
      <c r="J4" s="50">
        <v>50750</v>
      </c>
      <c r="K4" s="50">
        <f>SUM(J4*18%)</f>
        <v>9135</v>
      </c>
      <c r="L4" s="50">
        <f>J4+K4</f>
        <v>59885</v>
      </c>
      <c r="M4" s="50">
        <v>127500</v>
      </c>
      <c r="N4" s="50">
        <f>SUM(M4*18%)</f>
        <v>22950</v>
      </c>
      <c r="O4" s="50">
        <f>M4+N4</f>
        <v>150450</v>
      </c>
      <c r="P4" s="50">
        <f>L4+O4</f>
        <v>210335</v>
      </c>
      <c r="Q4" s="48"/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1</v>
      </c>
      <c r="X4" s="48">
        <v>0</v>
      </c>
      <c r="Y4" s="48">
        <v>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ht="15.75" x14ac:dyDescent="0.25">
      <c r="A5" s="3"/>
      <c r="B5" s="44">
        <v>2</v>
      </c>
      <c r="C5" s="59"/>
      <c r="D5" s="59"/>
      <c r="E5" s="44" t="s">
        <v>10</v>
      </c>
      <c r="F5" s="48">
        <v>10</v>
      </c>
      <c r="G5" s="48">
        <v>4</v>
      </c>
      <c r="H5" s="48">
        <v>6</v>
      </c>
      <c r="I5" s="48">
        <f t="shared" ref="I5:I22" si="0">F5*5</f>
        <v>50</v>
      </c>
      <c r="J5" s="50">
        <f>36250+14500</f>
        <v>50750</v>
      </c>
      <c r="K5" s="50">
        <f t="shared" ref="K5:K22" si="1">SUM(J5*18%)</f>
        <v>9135</v>
      </c>
      <c r="L5" s="50">
        <f>J5+K5</f>
        <v>59885</v>
      </c>
      <c r="M5" s="50">
        <v>205000</v>
      </c>
      <c r="N5" s="50">
        <f t="shared" ref="N5:N22" si="2">SUM(M5*18%)</f>
        <v>36900</v>
      </c>
      <c r="O5" s="50">
        <f t="shared" ref="O5:O22" si="3">M5+N5</f>
        <v>241900</v>
      </c>
      <c r="P5" s="50">
        <f t="shared" ref="P5:P22" si="4">L5+O5</f>
        <v>301785</v>
      </c>
      <c r="Q5" s="48"/>
      <c r="R5" s="48">
        <v>0</v>
      </c>
      <c r="S5" s="48">
        <v>0</v>
      </c>
      <c r="T5" s="48">
        <v>0</v>
      </c>
      <c r="U5" s="48">
        <v>0</v>
      </c>
      <c r="V5" s="48">
        <v>0</v>
      </c>
      <c r="W5" s="48">
        <v>13</v>
      </c>
      <c r="X5" s="48">
        <v>1</v>
      </c>
      <c r="Y5" s="48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 ht="15.75" x14ac:dyDescent="0.25">
      <c r="A6" s="3"/>
      <c r="B6" s="44">
        <v>3</v>
      </c>
      <c r="C6" s="59"/>
      <c r="D6" s="59"/>
      <c r="E6" s="49" t="s">
        <v>11</v>
      </c>
      <c r="F6" s="48">
        <v>430</v>
      </c>
      <c r="G6" s="48">
        <v>135</v>
      </c>
      <c r="H6" s="48">
        <v>295</v>
      </c>
      <c r="I6" s="48">
        <f t="shared" si="0"/>
        <v>2150</v>
      </c>
      <c r="J6" s="50">
        <f>58000+2701450</f>
        <v>2759450</v>
      </c>
      <c r="K6" s="50">
        <f t="shared" si="1"/>
        <v>496701</v>
      </c>
      <c r="L6" s="50">
        <f>J6+K6</f>
        <v>3256151</v>
      </c>
      <c r="M6" s="50">
        <v>5947500</v>
      </c>
      <c r="N6" s="50">
        <f t="shared" si="2"/>
        <v>1070550</v>
      </c>
      <c r="O6" s="50">
        <f t="shared" si="3"/>
        <v>7018050</v>
      </c>
      <c r="P6" s="50">
        <f t="shared" si="4"/>
        <v>10274201</v>
      </c>
      <c r="Q6" s="48"/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261</v>
      </c>
      <c r="X6" s="48">
        <v>97</v>
      </c>
      <c r="Y6" s="48">
        <v>84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 ht="15.75" x14ac:dyDescent="0.25">
      <c r="A7" s="3"/>
      <c r="B7" s="44">
        <v>4</v>
      </c>
      <c r="C7" s="59"/>
      <c r="D7" s="60"/>
      <c r="E7" s="49" t="s">
        <v>12</v>
      </c>
      <c r="F7" s="48">
        <v>39</v>
      </c>
      <c r="G7" s="48">
        <v>15</v>
      </c>
      <c r="H7" s="48">
        <v>24</v>
      </c>
      <c r="I7" s="48">
        <f t="shared" si="0"/>
        <v>195</v>
      </c>
      <c r="J7" s="50">
        <v>280000</v>
      </c>
      <c r="K7" s="50">
        <f>SUM(J7*18%)</f>
        <v>50400</v>
      </c>
      <c r="L7" s="50">
        <f t="shared" ref="L7:L22" si="5">J7+K7</f>
        <v>330400</v>
      </c>
      <c r="M7" s="50">
        <v>532500</v>
      </c>
      <c r="N7" s="50">
        <f t="shared" si="2"/>
        <v>95850</v>
      </c>
      <c r="O7" s="50">
        <f t="shared" si="3"/>
        <v>628350</v>
      </c>
      <c r="P7" s="50">
        <f t="shared" si="4"/>
        <v>958750</v>
      </c>
      <c r="Q7" s="48"/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26</v>
      </c>
      <c r="X7" s="48">
        <v>10</v>
      </c>
      <c r="Y7" s="48">
        <v>10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3" ht="15.75" x14ac:dyDescent="0.25">
      <c r="A8" s="3"/>
      <c r="B8" s="44">
        <v>5</v>
      </c>
      <c r="C8" s="59"/>
      <c r="D8" s="58" t="s">
        <v>16</v>
      </c>
      <c r="E8" s="44" t="s">
        <v>13</v>
      </c>
      <c r="F8" s="48">
        <v>37</v>
      </c>
      <c r="G8" s="48">
        <v>20</v>
      </c>
      <c r="H8" s="48">
        <v>17</v>
      </c>
      <c r="I8" s="48">
        <f t="shared" si="0"/>
        <v>185</v>
      </c>
      <c r="J8" s="50">
        <v>261000</v>
      </c>
      <c r="K8" s="50">
        <f t="shared" si="1"/>
        <v>46980</v>
      </c>
      <c r="L8" s="50">
        <f t="shared" si="5"/>
        <v>307980</v>
      </c>
      <c r="M8" s="50">
        <v>490000</v>
      </c>
      <c r="N8" s="50">
        <f t="shared" si="2"/>
        <v>88200</v>
      </c>
      <c r="O8" s="50">
        <f t="shared" si="3"/>
        <v>578200</v>
      </c>
      <c r="P8" s="50">
        <f t="shared" si="4"/>
        <v>886180</v>
      </c>
      <c r="Q8" s="48"/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18</v>
      </c>
      <c r="X8" s="48">
        <v>2</v>
      </c>
      <c r="Y8" s="48">
        <v>2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 ht="15.75" x14ac:dyDescent="0.25">
      <c r="A9" s="3"/>
      <c r="B9" s="44">
        <v>6</v>
      </c>
      <c r="C9" s="59"/>
      <c r="D9" s="59"/>
      <c r="E9" s="44" t="s">
        <v>14</v>
      </c>
      <c r="F9" s="48">
        <v>67</v>
      </c>
      <c r="G9" s="48">
        <v>38</v>
      </c>
      <c r="H9" s="48">
        <v>29</v>
      </c>
      <c r="I9" s="48">
        <f t="shared" si="0"/>
        <v>335</v>
      </c>
      <c r="J9" s="50">
        <v>479950</v>
      </c>
      <c r="K9" s="50">
        <f t="shared" si="1"/>
        <v>86391</v>
      </c>
      <c r="L9" s="50">
        <f t="shared" si="5"/>
        <v>566341</v>
      </c>
      <c r="M9" s="50">
        <f>837500+115000</f>
        <v>952500</v>
      </c>
      <c r="N9" s="50">
        <f t="shared" si="2"/>
        <v>171450</v>
      </c>
      <c r="O9" s="50">
        <f t="shared" si="3"/>
        <v>1123950</v>
      </c>
      <c r="P9" s="50">
        <f t="shared" si="4"/>
        <v>1690291</v>
      </c>
      <c r="Q9" s="48"/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29</v>
      </c>
      <c r="X9" s="48">
        <v>0</v>
      </c>
      <c r="Y9" s="48">
        <v>0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ht="15.75" x14ac:dyDescent="0.25">
      <c r="A10" s="3"/>
      <c r="B10" s="44">
        <v>7</v>
      </c>
      <c r="C10" s="59"/>
      <c r="D10" s="60"/>
      <c r="E10" s="44" t="s">
        <v>15</v>
      </c>
      <c r="F10" s="48">
        <v>357</v>
      </c>
      <c r="G10" s="48">
        <v>187</v>
      </c>
      <c r="H10" s="48">
        <f>F10-G10</f>
        <v>170</v>
      </c>
      <c r="I10" s="48">
        <f t="shared" si="0"/>
        <v>1785</v>
      </c>
      <c r="J10" s="50">
        <f>159500+2428750</f>
        <v>2588250</v>
      </c>
      <c r="K10" s="50">
        <f t="shared" si="1"/>
        <v>465885</v>
      </c>
      <c r="L10" s="50">
        <f t="shared" si="5"/>
        <v>3054135</v>
      </c>
      <c r="M10" s="50">
        <v>4735000</v>
      </c>
      <c r="N10" s="50">
        <f t="shared" si="2"/>
        <v>852300</v>
      </c>
      <c r="O10" s="50">
        <f t="shared" si="3"/>
        <v>5587300</v>
      </c>
      <c r="P10" s="50">
        <f t="shared" si="4"/>
        <v>8641435</v>
      </c>
      <c r="Q10" s="48"/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149</v>
      </c>
      <c r="X10" s="48">
        <v>2</v>
      </c>
      <c r="Y10" s="48">
        <v>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ht="15.75" x14ac:dyDescent="0.25">
      <c r="A11" s="3"/>
      <c r="B11" s="44">
        <v>8</v>
      </c>
      <c r="C11" s="59"/>
      <c r="D11" s="44" t="s">
        <v>24</v>
      </c>
      <c r="E11" s="44" t="s">
        <v>17</v>
      </c>
      <c r="F11" s="48">
        <v>5</v>
      </c>
      <c r="G11" s="48">
        <v>3</v>
      </c>
      <c r="H11" s="48">
        <v>2</v>
      </c>
      <c r="I11" s="48">
        <f t="shared" si="0"/>
        <v>25</v>
      </c>
      <c r="J11" s="50">
        <v>29300</v>
      </c>
      <c r="K11" s="50">
        <f t="shared" si="1"/>
        <v>5274</v>
      </c>
      <c r="L11" s="50">
        <f t="shared" si="5"/>
        <v>34574</v>
      </c>
      <c r="M11" s="50">
        <v>115000</v>
      </c>
      <c r="N11" s="50">
        <f t="shared" si="2"/>
        <v>20700</v>
      </c>
      <c r="O11" s="50">
        <f t="shared" si="3"/>
        <v>135700</v>
      </c>
      <c r="P11" s="50">
        <f t="shared" si="4"/>
        <v>170274</v>
      </c>
      <c r="Q11" s="48"/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5</v>
      </c>
      <c r="X11" s="48">
        <v>2</v>
      </c>
      <c r="Y11" s="48">
        <v>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ht="15.75" x14ac:dyDescent="0.25">
      <c r="A12" s="3"/>
      <c r="B12" s="44">
        <v>9</v>
      </c>
      <c r="C12" s="59"/>
      <c r="D12" s="58" t="s">
        <v>21</v>
      </c>
      <c r="E12" s="44" t="s">
        <v>18</v>
      </c>
      <c r="F12" s="48">
        <v>70</v>
      </c>
      <c r="G12" s="48">
        <v>29</v>
      </c>
      <c r="H12" s="48">
        <v>41</v>
      </c>
      <c r="I12" s="48">
        <f t="shared" si="0"/>
        <v>350</v>
      </c>
      <c r="J12" s="50">
        <f>51350+409450</f>
        <v>460800</v>
      </c>
      <c r="K12" s="50">
        <f t="shared" si="1"/>
        <v>82944</v>
      </c>
      <c r="L12" s="50">
        <f t="shared" si="5"/>
        <v>543744</v>
      </c>
      <c r="M12" s="50">
        <v>1117500</v>
      </c>
      <c r="N12" s="50">
        <f t="shared" si="2"/>
        <v>201150</v>
      </c>
      <c r="O12" s="50">
        <f t="shared" si="3"/>
        <v>1318650</v>
      </c>
      <c r="P12" s="50">
        <f t="shared" si="4"/>
        <v>1862394</v>
      </c>
      <c r="Q12" s="48"/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29</v>
      </c>
      <c r="X12" s="48">
        <v>14</v>
      </c>
      <c r="Y12" s="48">
        <v>2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ht="15.75" x14ac:dyDescent="0.25">
      <c r="A13" s="3"/>
      <c r="B13" s="44">
        <v>10</v>
      </c>
      <c r="C13" s="59"/>
      <c r="D13" s="59"/>
      <c r="E13" s="44" t="s">
        <v>19</v>
      </c>
      <c r="F13" s="48">
        <v>7</v>
      </c>
      <c r="G13" s="48">
        <v>1</v>
      </c>
      <c r="H13" s="48">
        <v>6</v>
      </c>
      <c r="I13" s="48">
        <f t="shared" si="0"/>
        <v>35</v>
      </c>
      <c r="J13" s="50">
        <v>57600</v>
      </c>
      <c r="K13" s="50">
        <f>SUM(J13*18%)</f>
        <v>10368</v>
      </c>
      <c r="L13" s="50">
        <f t="shared" si="5"/>
        <v>67968</v>
      </c>
      <c r="M13" s="50">
        <v>95000</v>
      </c>
      <c r="N13" s="50">
        <f t="shared" si="2"/>
        <v>17100</v>
      </c>
      <c r="O13" s="50">
        <f t="shared" si="3"/>
        <v>112100</v>
      </c>
      <c r="P13" s="50">
        <f t="shared" si="4"/>
        <v>180068</v>
      </c>
      <c r="Q13" s="48"/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6</v>
      </c>
      <c r="X13" s="48">
        <v>0</v>
      </c>
      <c r="Y13" s="48">
        <v>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ht="15.75" x14ac:dyDescent="0.25">
      <c r="A14" s="3"/>
      <c r="B14" s="44">
        <v>12</v>
      </c>
      <c r="C14" s="59"/>
      <c r="D14" s="59"/>
      <c r="E14" s="44" t="s">
        <v>22</v>
      </c>
      <c r="F14" s="48">
        <v>18</v>
      </c>
      <c r="G14" s="48">
        <v>2</v>
      </c>
      <c r="H14" s="48">
        <v>16</v>
      </c>
      <c r="I14" s="48">
        <f t="shared" si="0"/>
        <v>90</v>
      </c>
      <c r="J14" s="50">
        <v>122050</v>
      </c>
      <c r="K14" s="50">
        <f t="shared" si="1"/>
        <v>21969</v>
      </c>
      <c r="L14" s="50">
        <f t="shared" si="5"/>
        <v>144019</v>
      </c>
      <c r="M14" s="50">
        <v>232500</v>
      </c>
      <c r="N14" s="50">
        <f t="shared" si="2"/>
        <v>41850</v>
      </c>
      <c r="O14" s="50">
        <f t="shared" si="3"/>
        <v>274350</v>
      </c>
      <c r="P14" s="50">
        <f t="shared" si="4"/>
        <v>418369</v>
      </c>
      <c r="Q14" s="48"/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16</v>
      </c>
      <c r="X14" s="48">
        <v>3</v>
      </c>
      <c r="Y14" s="48">
        <v>3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ht="15.75" x14ac:dyDescent="0.25">
      <c r="A15" s="3"/>
      <c r="B15" s="44">
        <v>13</v>
      </c>
      <c r="C15" s="59"/>
      <c r="D15" s="59"/>
      <c r="E15" s="44" t="s">
        <v>23</v>
      </c>
      <c r="F15" s="48">
        <v>97</v>
      </c>
      <c r="G15" s="48">
        <v>23</v>
      </c>
      <c r="H15" s="48">
        <v>74</v>
      </c>
      <c r="I15" s="48">
        <f t="shared" si="0"/>
        <v>485</v>
      </c>
      <c r="J15" s="50">
        <f>51600+622350</f>
        <v>673950</v>
      </c>
      <c r="K15" s="50">
        <f t="shared" si="1"/>
        <v>121311</v>
      </c>
      <c r="L15" s="50">
        <f t="shared" si="5"/>
        <v>795261</v>
      </c>
      <c r="M15" s="50">
        <v>1587500</v>
      </c>
      <c r="N15" s="50">
        <f t="shared" si="2"/>
        <v>285750</v>
      </c>
      <c r="O15" s="50">
        <f t="shared" si="3"/>
        <v>1873250</v>
      </c>
      <c r="P15" s="50">
        <f t="shared" si="4"/>
        <v>2668511</v>
      </c>
      <c r="Q15" s="48"/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67</v>
      </c>
      <c r="X15" s="48">
        <v>17</v>
      </c>
      <c r="Y15" s="48">
        <v>16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ht="15.75" x14ac:dyDescent="0.25">
      <c r="A16" s="3"/>
      <c r="B16" s="44">
        <v>15</v>
      </c>
      <c r="C16" s="59"/>
      <c r="D16" s="58" t="s">
        <v>26</v>
      </c>
      <c r="E16" s="44" t="s">
        <v>27</v>
      </c>
      <c r="F16" s="48">
        <v>43</v>
      </c>
      <c r="G16" s="48">
        <v>34</v>
      </c>
      <c r="H16" s="48">
        <v>9</v>
      </c>
      <c r="I16" s="48">
        <f t="shared" si="0"/>
        <v>215</v>
      </c>
      <c r="J16" s="50">
        <v>304500</v>
      </c>
      <c r="K16" s="50">
        <f t="shared" si="1"/>
        <v>54810</v>
      </c>
      <c r="L16" s="50">
        <f t="shared" si="5"/>
        <v>359310</v>
      </c>
      <c r="M16" s="50">
        <v>607500</v>
      </c>
      <c r="N16" s="50">
        <f t="shared" si="2"/>
        <v>109350</v>
      </c>
      <c r="O16" s="50">
        <f t="shared" si="3"/>
        <v>716850</v>
      </c>
      <c r="P16" s="50">
        <f t="shared" si="4"/>
        <v>1076160</v>
      </c>
      <c r="Q16" s="48"/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10</v>
      </c>
      <c r="X16" s="48">
        <v>4</v>
      </c>
      <c r="Y16" s="48">
        <v>3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ht="15.75" x14ac:dyDescent="0.25">
      <c r="A17" s="3"/>
      <c r="B17" s="44">
        <v>16</v>
      </c>
      <c r="C17" s="59"/>
      <c r="D17" s="59"/>
      <c r="E17" s="44" t="s">
        <v>28</v>
      </c>
      <c r="F17" s="48">
        <v>133</v>
      </c>
      <c r="G17" s="48">
        <v>128</v>
      </c>
      <c r="H17" s="48">
        <v>5</v>
      </c>
      <c r="I17" s="48">
        <f t="shared" si="0"/>
        <v>665</v>
      </c>
      <c r="J17" s="50">
        <f>459650+681500</f>
        <v>1141150</v>
      </c>
      <c r="K17" s="50">
        <f t="shared" si="1"/>
        <v>205407</v>
      </c>
      <c r="L17" s="50">
        <f t="shared" si="5"/>
        <v>1346557</v>
      </c>
      <c r="M17" s="50">
        <v>2525000</v>
      </c>
      <c r="N17" s="50">
        <f t="shared" si="2"/>
        <v>454500</v>
      </c>
      <c r="O17" s="50">
        <f t="shared" si="3"/>
        <v>2979500</v>
      </c>
      <c r="P17" s="50">
        <f t="shared" si="4"/>
        <v>4326057</v>
      </c>
      <c r="Q17" s="48"/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23</v>
      </c>
      <c r="X17" s="48">
        <v>8</v>
      </c>
      <c r="Y17" s="48">
        <v>5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s="13" customFormat="1" ht="15.75" x14ac:dyDescent="0.25">
      <c r="A18" s="3"/>
      <c r="B18" s="44">
        <v>17</v>
      </c>
      <c r="C18" s="59"/>
      <c r="D18" s="59"/>
      <c r="E18" s="44" t="s">
        <v>29</v>
      </c>
      <c r="F18" s="48">
        <v>19</v>
      </c>
      <c r="G18" s="48">
        <v>17</v>
      </c>
      <c r="H18" s="48">
        <v>2</v>
      </c>
      <c r="I18" s="48">
        <f t="shared" si="0"/>
        <v>95</v>
      </c>
      <c r="J18" s="50">
        <f>14500+123250</f>
        <v>137750</v>
      </c>
      <c r="K18" s="50">
        <f t="shared" si="1"/>
        <v>24795</v>
      </c>
      <c r="L18" s="50">
        <f t="shared" si="5"/>
        <v>162545</v>
      </c>
      <c r="M18" s="50">
        <v>445000</v>
      </c>
      <c r="N18" s="50">
        <f t="shared" si="2"/>
        <v>80100</v>
      </c>
      <c r="O18" s="50">
        <f t="shared" si="3"/>
        <v>525100</v>
      </c>
      <c r="P18" s="50">
        <f t="shared" si="4"/>
        <v>687645</v>
      </c>
      <c r="Q18" s="48"/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2</v>
      </c>
      <c r="X18" s="48">
        <v>1</v>
      </c>
      <c r="Y18" s="48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ht="15.75" x14ac:dyDescent="0.25">
      <c r="A19" s="3"/>
      <c r="B19" s="44">
        <v>18</v>
      </c>
      <c r="C19" s="59"/>
      <c r="D19" s="59"/>
      <c r="E19" s="44" t="s">
        <v>30</v>
      </c>
      <c r="F19" s="48">
        <v>101</v>
      </c>
      <c r="G19" s="48">
        <v>44</v>
      </c>
      <c r="H19" s="48">
        <v>57</v>
      </c>
      <c r="I19" s="48">
        <f t="shared" si="0"/>
        <v>505</v>
      </c>
      <c r="J19" s="50">
        <f>162400+358150</f>
        <v>520550</v>
      </c>
      <c r="K19" s="50">
        <f t="shared" si="1"/>
        <v>93699</v>
      </c>
      <c r="L19" s="50">
        <f t="shared" si="5"/>
        <v>614249</v>
      </c>
      <c r="M19" s="50">
        <v>1320000</v>
      </c>
      <c r="N19" s="50">
        <f t="shared" si="2"/>
        <v>237600</v>
      </c>
      <c r="O19" s="50">
        <f t="shared" si="3"/>
        <v>1557600</v>
      </c>
      <c r="P19" s="50">
        <f t="shared" si="4"/>
        <v>2171849</v>
      </c>
      <c r="Q19" s="48"/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24</v>
      </c>
      <c r="X19" s="48">
        <v>1</v>
      </c>
      <c r="Y19" s="48">
        <v>1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ht="15.75" x14ac:dyDescent="0.25">
      <c r="A20" s="3"/>
      <c r="B20" s="44">
        <v>19</v>
      </c>
      <c r="C20" s="59"/>
      <c r="D20" s="60"/>
      <c r="E20" s="44" t="s">
        <v>31</v>
      </c>
      <c r="F20" s="48">
        <v>7</v>
      </c>
      <c r="G20" s="48">
        <v>5</v>
      </c>
      <c r="H20" s="48">
        <v>2</v>
      </c>
      <c r="I20" s="48">
        <f t="shared" si="0"/>
        <v>35</v>
      </c>
      <c r="J20" s="50">
        <v>50750</v>
      </c>
      <c r="K20" s="50">
        <f t="shared" si="1"/>
        <v>9135</v>
      </c>
      <c r="L20" s="50">
        <f t="shared" si="5"/>
        <v>59885</v>
      </c>
      <c r="M20" s="50">
        <v>135000</v>
      </c>
      <c r="N20" s="50">
        <f t="shared" si="2"/>
        <v>24300</v>
      </c>
      <c r="O20" s="50">
        <f t="shared" si="3"/>
        <v>159300</v>
      </c>
      <c r="P20" s="50">
        <f t="shared" si="4"/>
        <v>219185</v>
      </c>
      <c r="Q20" s="48"/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2</v>
      </c>
      <c r="X20" s="48">
        <v>2</v>
      </c>
      <c r="Y20" s="48">
        <v>1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ht="15.75" x14ac:dyDescent="0.25">
      <c r="A21" s="3"/>
      <c r="B21" s="44">
        <v>20</v>
      </c>
      <c r="C21" s="59"/>
      <c r="D21" s="58" t="s">
        <v>32</v>
      </c>
      <c r="E21" s="44" t="s">
        <v>33</v>
      </c>
      <c r="F21" s="48">
        <v>120</v>
      </c>
      <c r="G21" s="48">
        <v>86</v>
      </c>
      <c r="H21" s="48">
        <v>34</v>
      </c>
      <c r="I21" s="48">
        <f t="shared" si="0"/>
        <v>600</v>
      </c>
      <c r="J21" s="50">
        <f>36850+833750</f>
        <v>870600</v>
      </c>
      <c r="K21" s="50">
        <f t="shared" si="1"/>
        <v>156708</v>
      </c>
      <c r="L21" s="50">
        <f t="shared" si="5"/>
        <v>1027308</v>
      </c>
      <c r="M21" s="50">
        <v>1660000</v>
      </c>
      <c r="N21" s="50">
        <f t="shared" si="2"/>
        <v>298800</v>
      </c>
      <c r="O21" s="50">
        <f t="shared" si="3"/>
        <v>1958800</v>
      </c>
      <c r="P21" s="50">
        <f t="shared" si="4"/>
        <v>2986108</v>
      </c>
      <c r="Q21" s="48"/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32</v>
      </c>
      <c r="X21" s="48">
        <v>1</v>
      </c>
      <c r="Y21" s="48">
        <v>1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ht="16.5" thickBot="1" x14ac:dyDescent="0.3">
      <c r="A22" s="3"/>
      <c r="B22" s="45">
        <v>21</v>
      </c>
      <c r="C22" s="60"/>
      <c r="D22" s="72"/>
      <c r="E22" s="45" t="s">
        <v>34</v>
      </c>
      <c r="F22" s="48">
        <v>17</v>
      </c>
      <c r="G22" s="48">
        <v>8</v>
      </c>
      <c r="H22" s="48">
        <v>9</v>
      </c>
      <c r="I22" s="48">
        <f t="shared" si="0"/>
        <v>85</v>
      </c>
      <c r="J22" s="50">
        <f>14500+79750</f>
        <v>94250</v>
      </c>
      <c r="K22" s="50">
        <f t="shared" si="1"/>
        <v>16965</v>
      </c>
      <c r="L22" s="50">
        <f t="shared" si="5"/>
        <v>111215</v>
      </c>
      <c r="M22" s="50">
        <v>262500</v>
      </c>
      <c r="N22" s="50">
        <f t="shared" si="2"/>
        <v>47250</v>
      </c>
      <c r="O22" s="50">
        <f t="shared" si="3"/>
        <v>309750</v>
      </c>
      <c r="P22" s="50">
        <f t="shared" si="4"/>
        <v>420965</v>
      </c>
      <c r="Q22" s="48"/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9</v>
      </c>
      <c r="X22" s="48">
        <v>6</v>
      </c>
      <c r="Y22" s="48">
        <v>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ht="16.5" thickBot="1" x14ac:dyDescent="0.3">
      <c r="A23" s="3"/>
      <c r="B23" s="52" t="s">
        <v>35</v>
      </c>
      <c r="C23" s="53"/>
      <c r="D23" s="53"/>
      <c r="E23" s="54"/>
      <c r="F23" s="32">
        <f t="shared" ref="F23:P23" si="6">SUM(F4:F22)</f>
        <v>1584</v>
      </c>
      <c r="G23" s="32">
        <f t="shared" si="6"/>
        <v>785</v>
      </c>
      <c r="H23" s="32">
        <f t="shared" si="6"/>
        <v>799</v>
      </c>
      <c r="I23" s="32">
        <f t="shared" si="6"/>
        <v>7920</v>
      </c>
      <c r="J23" s="51">
        <f t="shared" si="6"/>
        <v>10933400</v>
      </c>
      <c r="K23" s="51">
        <f t="shared" si="6"/>
        <v>1968012</v>
      </c>
      <c r="L23" s="51">
        <f t="shared" si="6"/>
        <v>12901412</v>
      </c>
      <c r="M23" s="51">
        <f t="shared" si="6"/>
        <v>23092500</v>
      </c>
      <c r="N23" s="51">
        <f t="shared" si="6"/>
        <v>4156650</v>
      </c>
      <c r="O23" s="51">
        <f t="shared" si="6"/>
        <v>27249150</v>
      </c>
      <c r="P23" s="51">
        <f t="shared" si="6"/>
        <v>40150562</v>
      </c>
      <c r="Q23" s="32"/>
      <c r="R23" s="32">
        <f>SUM(R4:R22)</f>
        <v>0</v>
      </c>
      <c r="S23" s="32">
        <f t="shared" ref="S23:Y23" si="7">SUM(S4:S22)</f>
        <v>0</v>
      </c>
      <c r="T23" s="32">
        <f t="shared" si="7"/>
        <v>0</v>
      </c>
      <c r="U23" s="32">
        <f t="shared" si="7"/>
        <v>0</v>
      </c>
      <c r="V23" s="32">
        <f t="shared" si="7"/>
        <v>0</v>
      </c>
      <c r="W23" s="32">
        <f t="shared" si="7"/>
        <v>722</v>
      </c>
      <c r="X23" s="32">
        <f t="shared" si="7"/>
        <v>171</v>
      </c>
      <c r="Y23" s="32">
        <f t="shared" si="7"/>
        <v>136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ht="16.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ht="17.25" customHeight="1" thickBot="1" x14ac:dyDescent="0.3">
      <c r="A25" s="3"/>
      <c r="B25" s="61" t="s">
        <v>68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55" t="s">
        <v>50</v>
      </c>
      <c r="S25" s="56"/>
      <c r="T25" s="57"/>
      <c r="U25" s="55" t="s">
        <v>51</v>
      </c>
      <c r="V25" s="57"/>
      <c r="W25" s="55" t="s">
        <v>55</v>
      </c>
      <c r="X25" s="56"/>
      <c r="Y25" s="57"/>
    </row>
    <row r="26" spans="1:73" s="13" customFormat="1" ht="177" customHeight="1" thickBot="1" x14ac:dyDescent="0.3">
      <c r="A26" s="14"/>
      <c r="B26" s="32" t="s">
        <v>0</v>
      </c>
      <c r="C26" s="32" t="s">
        <v>1</v>
      </c>
      <c r="D26" s="32" t="s">
        <v>2</v>
      </c>
      <c r="E26" s="32" t="s">
        <v>3</v>
      </c>
      <c r="F26" s="32" t="s">
        <v>4</v>
      </c>
      <c r="G26" s="32" t="s">
        <v>47</v>
      </c>
      <c r="H26" s="32" t="s">
        <v>46</v>
      </c>
      <c r="I26" s="32" t="s">
        <v>5</v>
      </c>
      <c r="J26" s="32" t="s">
        <v>7</v>
      </c>
      <c r="K26" s="32" t="s">
        <v>69</v>
      </c>
      <c r="L26" s="32" t="s">
        <v>62</v>
      </c>
      <c r="M26" s="32" t="s">
        <v>60</v>
      </c>
      <c r="N26" s="32" t="s">
        <v>69</v>
      </c>
      <c r="O26" s="32" t="s">
        <v>64</v>
      </c>
      <c r="P26" s="32" t="s">
        <v>67</v>
      </c>
      <c r="Q26" s="32" t="s">
        <v>6</v>
      </c>
      <c r="R26" s="32" t="s">
        <v>70</v>
      </c>
      <c r="S26" s="32" t="s">
        <v>66</v>
      </c>
      <c r="T26" s="32" t="s">
        <v>48</v>
      </c>
      <c r="U26" s="32" t="s">
        <v>70</v>
      </c>
      <c r="V26" s="32" t="s">
        <v>49</v>
      </c>
      <c r="W26" s="32" t="s">
        <v>53</v>
      </c>
      <c r="X26" s="32" t="s">
        <v>71</v>
      </c>
      <c r="Y26" s="32" t="s">
        <v>72</v>
      </c>
    </row>
    <row r="27" spans="1:73" ht="16.5" customHeight="1" x14ac:dyDescent="0.25">
      <c r="A27" s="3"/>
      <c r="B27" s="39">
        <v>1</v>
      </c>
      <c r="C27" s="71" t="s">
        <v>65</v>
      </c>
      <c r="D27" s="71" t="s">
        <v>8</v>
      </c>
      <c r="E27" s="39" t="s">
        <v>9</v>
      </c>
      <c r="F27" s="39">
        <v>10</v>
      </c>
      <c r="G27" s="39">
        <v>8</v>
      </c>
      <c r="H27" s="39">
        <v>2</v>
      </c>
      <c r="I27" s="39">
        <v>45</v>
      </c>
      <c r="J27" s="42">
        <v>65250</v>
      </c>
      <c r="K27" s="42">
        <f>Sheet1!J27*18%</f>
        <v>11745</v>
      </c>
      <c r="L27" s="42">
        <v>76995</v>
      </c>
      <c r="M27" s="42">
        <v>152500</v>
      </c>
      <c r="N27" s="42">
        <v>27450</v>
      </c>
      <c r="O27" s="42">
        <v>179950</v>
      </c>
      <c r="P27" s="42">
        <v>256945</v>
      </c>
      <c r="Q27" s="39"/>
      <c r="R27" s="39">
        <v>217015</v>
      </c>
      <c r="S27" s="39">
        <v>1655</v>
      </c>
      <c r="T27" s="39">
        <v>110162.5</v>
      </c>
      <c r="U27" s="39">
        <v>42628</v>
      </c>
      <c r="V27" s="39">
        <v>0</v>
      </c>
      <c r="W27" s="39">
        <v>2</v>
      </c>
      <c r="X27" s="39">
        <v>0</v>
      </c>
      <c r="Y27" s="39">
        <v>0</v>
      </c>
    </row>
    <row r="28" spans="1:73" ht="15.75" x14ac:dyDescent="0.25">
      <c r="A28" s="3"/>
      <c r="B28" s="39">
        <v>2</v>
      </c>
      <c r="C28" s="59"/>
      <c r="D28" s="59"/>
      <c r="E28" s="39" t="s">
        <v>10</v>
      </c>
      <c r="F28" s="39">
        <v>4</v>
      </c>
      <c r="G28" s="39">
        <v>3</v>
      </c>
      <c r="H28" s="39">
        <v>1</v>
      </c>
      <c r="I28" s="39">
        <v>20</v>
      </c>
      <c r="J28" s="42">
        <v>29000</v>
      </c>
      <c r="K28" s="42">
        <v>5220</v>
      </c>
      <c r="L28" s="42">
        <v>34220</v>
      </c>
      <c r="M28" s="42">
        <v>65000</v>
      </c>
      <c r="N28" s="42">
        <v>11700</v>
      </c>
      <c r="O28" s="42">
        <v>76700</v>
      </c>
      <c r="P28" s="42">
        <v>110920</v>
      </c>
      <c r="Q28" s="39"/>
      <c r="R28" s="39">
        <v>34237</v>
      </c>
      <c r="S28" s="39">
        <v>0</v>
      </c>
      <c r="T28" s="39">
        <v>17118.5</v>
      </c>
      <c r="U28" s="39">
        <v>1740</v>
      </c>
      <c r="V28" s="39">
        <v>0</v>
      </c>
      <c r="W28" s="39">
        <v>1</v>
      </c>
      <c r="X28" s="39">
        <v>0</v>
      </c>
      <c r="Y28" s="39">
        <v>0</v>
      </c>
    </row>
    <row r="29" spans="1:73" ht="15.75" x14ac:dyDescent="0.25">
      <c r="A29" s="3"/>
      <c r="B29" s="39">
        <v>3</v>
      </c>
      <c r="C29" s="59"/>
      <c r="D29" s="59"/>
      <c r="E29" s="39" t="s">
        <v>11</v>
      </c>
      <c r="F29" s="39">
        <v>141</v>
      </c>
      <c r="G29" s="39">
        <v>81</v>
      </c>
      <c r="H29" s="39">
        <v>60</v>
      </c>
      <c r="I29" s="39">
        <v>614</v>
      </c>
      <c r="J29" s="42">
        <v>895100</v>
      </c>
      <c r="K29" s="42">
        <v>161118</v>
      </c>
      <c r="L29" s="42">
        <v>1056218</v>
      </c>
      <c r="M29" s="42">
        <v>2242500</v>
      </c>
      <c r="N29" s="42">
        <v>403650</v>
      </c>
      <c r="O29" s="42">
        <v>2646150</v>
      </c>
      <c r="P29" s="42">
        <v>3702368</v>
      </c>
      <c r="Q29" s="39"/>
      <c r="R29" s="39">
        <v>4667543</v>
      </c>
      <c r="S29" s="39">
        <v>4247404</v>
      </c>
      <c r="T29" s="39">
        <v>6579441</v>
      </c>
      <c r="U29" s="39">
        <v>1817196</v>
      </c>
      <c r="V29" s="39">
        <v>384568</v>
      </c>
      <c r="W29" s="39">
        <v>57</v>
      </c>
      <c r="X29" s="39">
        <v>14</v>
      </c>
      <c r="Y29" s="39">
        <v>11</v>
      </c>
    </row>
    <row r="30" spans="1:73" ht="15.75" x14ac:dyDescent="0.25">
      <c r="A30" s="3"/>
      <c r="B30" s="39">
        <v>4</v>
      </c>
      <c r="C30" s="59"/>
      <c r="D30" s="60"/>
      <c r="E30" s="39" t="s">
        <v>12</v>
      </c>
      <c r="F30" s="39">
        <v>13</v>
      </c>
      <c r="G30" s="39">
        <v>4</v>
      </c>
      <c r="H30" s="39">
        <v>9</v>
      </c>
      <c r="I30" s="39">
        <v>26</v>
      </c>
      <c r="J30" s="42">
        <v>43500</v>
      </c>
      <c r="K30" s="42">
        <v>7830</v>
      </c>
      <c r="L30" s="42">
        <v>51330</v>
      </c>
      <c r="M30" s="42">
        <v>212500</v>
      </c>
      <c r="N30" s="42">
        <v>38250</v>
      </c>
      <c r="O30" s="42">
        <v>250750</v>
      </c>
      <c r="P30" s="42">
        <v>302080</v>
      </c>
      <c r="Q30" s="39"/>
      <c r="R30" s="39">
        <v>100564</v>
      </c>
      <c r="S30" s="39">
        <v>0</v>
      </c>
      <c r="T30" s="39">
        <v>50282</v>
      </c>
      <c r="U30" s="39">
        <v>280807</v>
      </c>
      <c r="V30" s="39">
        <v>9564</v>
      </c>
      <c r="W30" s="39">
        <v>9</v>
      </c>
      <c r="X30" s="39">
        <v>0</v>
      </c>
      <c r="Y30" s="39">
        <v>0</v>
      </c>
    </row>
    <row r="31" spans="1:73" ht="15.75" x14ac:dyDescent="0.25">
      <c r="A31" s="3"/>
      <c r="B31" s="39">
        <v>5</v>
      </c>
      <c r="C31" s="59"/>
      <c r="D31" s="58" t="s">
        <v>16</v>
      </c>
      <c r="E31" s="39" t="s">
        <v>13</v>
      </c>
      <c r="F31" s="39">
        <v>20</v>
      </c>
      <c r="G31" s="39">
        <v>16</v>
      </c>
      <c r="H31" s="39">
        <v>4</v>
      </c>
      <c r="I31" s="39">
        <v>78</v>
      </c>
      <c r="J31" s="42">
        <v>115360</v>
      </c>
      <c r="K31" s="42">
        <v>20764.8</v>
      </c>
      <c r="L31" s="42">
        <v>136124.79999999999</v>
      </c>
      <c r="M31" s="42">
        <v>282500</v>
      </c>
      <c r="N31" s="42">
        <v>50850</v>
      </c>
      <c r="O31" s="42">
        <v>333350</v>
      </c>
      <c r="P31" s="42">
        <v>469474.8</v>
      </c>
      <c r="Q31" s="39"/>
      <c r="R31" s="39">
        <v>193295</v>
      </c>
      <c r="S31" s="39">
        <v>140815</v>
      </c>
      <c r="T31" s="39">
        <v>237462</v>
      </c>
      <c r="U31" s="39">
        <v>77144</v>
      </c>
      <c r="V31" s="39">
        <v>14778</v>
      </c>
      <c r="W31" s="39">
        <v>2</v>
      </c>
      <c r="X31" s="39">
        <v>1</v>
      </c>
      <c r="Y31" s="39">
        <v>0</v>
      </c>
    </row>
    <row r="32" spans="1:73" ht="15.75" x14ac:dyDescent="0.25">
      <c r="A32" s="3"/>
      <c r="B32" s="39">
        <v>6</v>
      </c>
      <c r="C32" s="59"/>
      <c r="D32" s="59"/>
      <c r="E32" s="39" t="s">
        <v>14</v>
      </c>
      <c r="F32" s="39">
        <v>36</v>
      </c>
      <c r="G32" s="39">
        <v>36</v>
      </c>
      <c r="H32" s="39">
        <v>0</v>
      </c>
      <c r="I32" s="39">
        <v>75</v>
      </c>
      <c r="J32" s="42">
        <v>78750</v>
      </c>
      <c r="K32" s="42">
        <v>14175</v>
      </c>
      <c r="L32" s="42">
        <v>92925</v>
      </c>
      <c r="M32" s="42">
        <v>450000</v>
      </c>
      <c r="N32" s="42">
        <v>81000</v>
      </c>
      <c r="O32" s="42">
        <v>531000</v>
      </c>
      <c r="P32" s="42">
        <v>623925</v>
      </c>
      <c r="Q32" s="39"/>
      <c r="R32" s="39">
        <v>10262</v>
      </c>
      <c r="S32" s="39">
        <v>19413</v>
      </c>
      <c r="T32" s="39">
        <v>24545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</row>
    <row r="33" spans="1:199" ht="15.75" x14ac:dyDescent="0.25">
      <c r="A33" s="3"/>
      <c r="B33" s="39">
        <v>7</v>
      </c>
      <c r="C33" s="59"/>
      <c r="D33" s="60"/>
      <c r="E33" s="39" t="s">
        <v>15</v>
      </c>
      <c r="F33" s="39">
        <v>187</v>
      </c>
      <c r="G33" s="39">
        <v>129</v>
      </c>
      <c r="H33" s="39">
        <v>58</v>
      </c>
      <c r="I33" s="39">
        <v>544</v>
      </c>
      <c r="J33" s="42">
        <v>672450</v>
      </c>
      <c r="K33" s="42">
        <v>121041</v>
      </c>
      <c r="L33" s="42">
        <v>793491</v>
      </c>
      <c r="M33" s="42">
        <v>2687500</v>
      </c>
      <c r="N33" s="42">
        <v>483750</v>
      </c>
      <c r="O33" s="42">
        <v>3171250</v>
      </c>
      <c r="P33" s="42">
        <v>3964741</v>
      </c>
      <c r="Q33" s="39"/>
      <c r="R33" s="39">
        <v>1979401</v>
      </c>
      <c r="S33" s="39">
        <v>65541</v>
      </c>
      <c r="T33" s="39">
        <v>1056577</v>
      </c>
      <c r="U33" s="39">
        <v>638158</v>
      </c>
      <c r="V33" s="39">
        <v>36143</v>
      </c>
      <c r="W33" s="39">
        <v>56</v>
      </c>
      <c r="X33" s="39">
        <v>4</v>
      </c>
      <c r="Y33" s="39">
        <v>1</v>
      </c>
    </row>
    <row r="34" spans="1:199" ht="15.75" x14ac:dyDescent="0.25">
      <c r="A34" s="3"/>
      <c r="B34" s="39">
        <v>8</v>
      </c>
      <c r="C34" s="59"/>
      <c r="D34" s="39" t="s">
        <v>24</v>
      </c>
      <c r="E34" s="39" t="s">
        <v>17</v>
      </c>
      <c r="F34" s="39">
        <v>3</v>
      </c>
      <c r="G34" s="39">
        <v>1</v>
      </c>
      <c r="H34" s="39">
        <v>2</v>
      </c>
      <c r="I34" s="39">
        <v>6</v>
      </c>
      <c r="J34" s="42">
        <v>14500</v>
      </c>
      <c r="K34" s="42">
        <v>2610</v>
      </c>
      <c r="L34" s="42">
        <v>17110</v>
      </c>
      <c r="M34" s="42">
        <v>37500</v>
      </c>
      <c r="N34" s="42">
        <v>6750</v>
      </c>
      <c r="O34" s="42">
        <v>44250</v>
      </c>
      <c r="P34" s="42">
        <v>61360</v>
      </c>
      <c r="Q34" s="39"/>
      <c r="R34" s="39">
        <v>26917</v>
      </c>
      <c r="S34" s="39">
        <v>570</v>
      </c>
      <c r="T34" s="39">
        <v>14028</v>
      </c>
      <c r="U34" s="39">
        <v>7417</v>
      </c>
      <c r="V34" s="39">
        <v>576</v>
      </c>
      <c r="W34" s="39">
        <v>2</v>
      </c>
      <c r="X34" s="39">
        <v>1</v>
      </c>
      <c r="Y34" s="39">
        <v>1</v>
      </c>
    </row>
    <row r="35" spans="1:199" ht="15.75" x14ac:dyDescent="0.25">
      <c r="A35" s="3"/>
      <c r="B35" s="39">
        <v>9</v>
      </c>
      <c r="C35" s="59"/>
      <c r="D35" s="58" t="s">
        <v>21</v>
      </c>
      <c r="E35" s="39" t="s">
        <v>18</v>
      </c>
      <c r="F35" s="39">
        <v>36</v>
      </c>
      <c r="G35" s="39">
        <v>16</v>
      </c>
      <c r="H35" s="39">
        <v>20</v>
      </c>
      <c r="I35" s="39">
        <v>154</v>
      </c>
      <c r="J35" s="42">
        <v>229000</v>
      </c>
      <c r="K35" s="42">
        <v>41220</v>
      </c>
      <c r="L35" s="42">
        <v>270220</v>
      </c>
      <c r="M35" s="42">
        <v>662500</v>
      </c>
      <c r="N35" s="42">
        <v>119250</v>
      </c>
      <c r="O35" s="42">
        <v>781750</v>
      </c>
      <c r="P35" s="42">
        <v>1051970</v>
      </c>
      <c r="Q35" s="39"/>
      <c r="R35" s="39">
        <v>1395193</v>
      </c>
      <c r="S35" s="39">
        <v>1509255</v>
      </c>
      <c r="T35" s="39">
        <v>2206852</v>
      </c>
      <c r="U35" s="39">
        <v>845789</v>
      </c>
      <c r="V35" s="39">
        <v>321071</v>
      </c>
      <c r="W35" s="39">
        <v>20</v>
      </c>
      <c r="X35" s="39">
        <v>1</v>
      </c>
      <c r="Y35" s="39">
        <v>1</v>
      </c>
    </row>
    <row r="36" spans="1:199" ht="15.75" x14ac:dyDescent="0.25">
      <c r="A36" s="3"/>
      <c r="B36" s="39">
        <v>10</v>
      </c>
      <c r="C36" s="59"/>
      <c r="D36" s="59"/>
      <c r="E36" s="39" t="s">
        <v>19</v>
      </c>
      <c r="F36" s="39">
        <v>2</v>
      </c>
      <c r="G36" s="39">
        <v>0</v>
      </c>
      <c r="H36" s="39">
        <v>2</v>
      </c>
      <c r="I36" s="39">
        <v>7</v>
      </c>
      <c r="J36" s="42">
        <v>10900</v>
      </c>
      <c r="K36" s="42">
        <v>1962</v>
      </c>
      <c r="L36" s="42">
        <v>12862</v>
      </c>
      <c r="M36" s="42">
        <v>40000</v>
      </c>
      <c r="N36" s="42">
        <v>7200</v>
      </c>
      <c r="O36" s="42">
        <v>47200</v>
      </c>
      <c r="P36" s="42">
        <v>60062</v>
      </c>
      <c r="Q36" s="39"/>
      <c r="R36" s="39">
        <v>0</v>
      </c>
      <c r="S36" s="39">
        <v>0</v>
      </c>
      <c r="T36" s="39">
        <v>0</v>
      </c>
      <c r="U36" s="39">
        <v>5792</v>
      </c>
      <c r="V36" s="39">
        <v>6345</v>
      </c>
      <c r="W36" s="39">
        <v>2</v>
      </c>
      <c r="X36" s="39">
        <v>0</v>
      </c>
      <c r="Y36" s="39">
        <v>0</v>
      </c>
    </row>
    <row r="37" spans="1:199" ht="15.75" x14ac:dyDescent="0.25">
      <c r="A37" s="3"/>
      <c r="B37" s="39">
        <v>11</v>
      </c>
      <c r="C37" s="59"/>
      <c r="D37" s="59"/>
      <c r="E37" s="39" t="s">
        <v>20</v>
      </c>
      <c r="F37" s="39">
        <v>5</v>
      </c>
      <c r="G37" s="39">
        <v>2</v>
      </c>
      <c r="H37" s="39">
        <v>3</v>
      </c>
      <c r="I37" s="39">
        <v>22</v>
      </c>
      <c r="J37" s="42">
        <v>33850</v>
      </c>
      <c r="K37" s="42">
        <v>6093</v>
      </c>
      <c r="L37" s="42">
        <v>39943</v>
      </c>
      <c r="M37" s="42">
        <v>62500</v>
      </c>
      <c r="N37" s="42">
        <v>11250</v>
      </c>
      <c r="O37" s="42">
        <v>73750</v>
      </c>
      <c r="P37" s="42">
        <v>113693</v>
      </c>
      <c r="Q37" s="39"/>
      <c r="R37" s="39">
        <v>11126</v>
      </c>
      <c r="S37" s="39">
        <v>5421</v>
      </c>
      <c r="T37" s="39">
        <v>10984</v>
      </c>
      <c r="U37" s="39">
        <v>29266</v>
      </c>
      <c r="V37" s="39">
        <v>9361</v>
      </c>
      <c r="W37" s="39">
        <v>3</v>
      </c>
      <c r="X37" s="39">
        <v>0</v>
      </c>
      <c r="Y37" s="39">
        <v>0</v>
      </c>
    </row>
    <row r="38" spans="1:199" ht="15.75" x14ac:dyDescent="0.25">
      <c r="A38" s="3"/>
      <c r="B38" s="39">
        <v>12</v>
      </c>
      <c r="C38" s="59"/>
      <c r="D38" s="59"/>
      <c r="E38" s="39" t="s">
        <v>22</v>
      </c>
      <c r="F38" s="39">
        <v>1</v>
      </c>
      <c r="G38" s="39">
        <v>0</v>
      </c>
      <c r="H38" s="39">
        <v>1</v>
      </c>
      <c r="I38" s="39">
        <v>5</v>
      </c>
      <c r="J38" s="42">
        <v>7250</v>
      </c>
      <c r="K38" s="42">
        <v>1305</v>
      </c>
      <c r="L38" s="42">
        <v>8555</v>
      </c>
      <c r="M38" s="42">
        <v>20000</v>
      </c>
      <c r="N38" s="42">
        <v>3600</v>
      </c>
      <c r="O38" s="42">
        <v>23600</v>
      </c>
      <c r="P38" s="42">
        <v>32155</v>
      </c>
      <c r="Q38" s="39"/>
      <c r="R38" s="39">
        <v>0</v>
      </c>
      <c r="S38" s="39">
        <v>0</v>
      </c>
      <c r="T38" s="39">
        <v>0</v>
      </c>
      <c r="U38" s="39">
        <v>6314</v>
      </c>
      <c r="V38" s="39">
        <v>14551</v>
      </c>
      <c r="W38" s="39">
        <v>1</v>
      </c>
      <c r="X38" s="39">
        <v>0</v>
      </c>
      <c r="Y38" s="39">
        <v>0</v>
      </c>
    </row>
    <row r="39" spans="1:199" ht="15.75" x14ac:dyDescent="0.25">
      <c r="A39" s="3"/>
      <c r="B39" s="39">
        <v>13</v>
      </c>
      <c r="C39" s="59"/>
      <c r="D39" s="59"/>
      <c r="E39" s="39" t="s">
        <v>23</v>
      </c>
      <c r="F39" s="39">
        <v>24</v>
      </c>
      <c r="G39" s="39">
        <v>18</v>
      </c>
      <c r="H39" s="39">
        <v>6</v>
      </c>
      <c r="I39" s="39">
        <v>67</v>
      </c>
      <c r="J39" s="42">
        <v>97150</v>
      </c>
      <c r="K39" s="42">
        <v>17487</v>
      </c>
      <c r="L39" s="42">
        <v>114637</v>
      </c>
      <c r="M39" s="42">
        <v>395000</v>
      </c>
      <c r="N39" s="42">
        <v>71100</v>
      </c>
      <c r="O39" s="42">
        <v>466100</v>
      </c>
      <c r="P39" s="42">
        <v>580737</v>
      </c>
      <c r="Q39" s="39"/>
      <c r="R39" s="39">
        <v>94901</v>
      </c>
      <c r="S39" s="39">
        <v>8635</v>
      </c>
      <c r="T39" s="39">
        <v>56086</v>
      </c>
      <c r="U39" s="39">
        <v>1733</v>
      </c>
      <c r="V39" s="39">
        <v>2946</v>
      </c>
      <c r="W39" s="39">
        <v>4</v>
      </c>
      <c r="X39" s="39">
        <v>2</v>
      </c>
      <c r="Y39" s="39">
        <v>1</v>
      </c>
    </row>
    <row r="40" spans="1:199" ht="15.75" x14ac:dyDescent="0.25">
      <c r="A40" s="3"/>
      <c r="B40" s="39">
        <v>14</v>
      </c>
      <c r="C40" s="59"/>
      <c r="D40" s="60"/>
      <c r="E40" s="39" t="s">
        <v>25</v>
      </c>
      <c r="F40" s="39">
        <v>19</v>
      </c>
      <c r="G40" s="39">
        <v>1</v>
      </c>
      <c r="H40" s="39">
        <v>18</v>
      </c>
      <c r="I40" s="39">
        <v>73</v>
      </c>
      <c r="J40" s="42">
        <v>110200</v>
      </c>
      <c r="K40" s="42">
        <v>19836</v>
      </c>
      <c r="L40" s="42">
        <v>130036</v>
      </c>
      <c r="M40" s="42">
        <v>267500</v>
      </c>
      <c r="N40" s="42">
        <v>48150</v>
      </c>
      <c r="O40" s="42">
        <v>315650</v>
      </c>
      <c r="P40" s="42">
        <v>445686</v>
      </c>
      <c r="Q40" s="39"/>
      <c r="R40" s="39">
        <v>393</v>
      </c>
      <c r="S40" s="39">
        <v>574</v>
      </c>
      <c r="T40" s="39">
        <v>770</v>
      </c>
      <c r="U40" s="39">
        <v>73232</v>
      </c>
      <c r="V40" s="39">
        <v>67459</v>
      </c>
      <c r="W40" s="39">
        <v>17</v>
      </c>
      <c r="X40" s="39">
        <v>5</v>
      </c>
      <c r="Y40" s="39">
        <v>4</v>
      </c>
    </row>
    <row r="41" spans="1:199" ht="15.75" x14ac:dyDescent="0.25">
      <c r="A41" s="3"/>
      <c r="B41" s="39">
        <v>15</v>
      </c>
      <c r="C41" s="59"/>
      <c r="D41" s="58" t="s">
        <v>26</v>
      </c>
      <c r="E41" s="39" t="s">
        <v>27</v>
      </c>
      <c r="F41" s="39">
        <v>26</v>
      </c>
      <c r="G41" s="39">
        <v>16</v>
      </c>
      <c r="H41" s="39">
        <v>10</v>
      </c>
      <c r="I41" s="39">
        <v>109</v>
      </c>
      <c r="J41" s="42">
        <v>141050</v>
      </c>
      <c r="K41" s="42">
        <v>25389</v>
      </c>
      <c r="L41" s="42">
        <v>166439</v>
      </c>
      <c r="M41" s="42">
        <v>475000</v>
      </c>
      <c r="N41" s="42">
        <v>85500</v>
      </c>
      <c r="O41" s="42">
        <v>560500</v>
      </c>
      <c r="P41" s="42">
        <v>726939</v>
      </c>
      <c r="Q41" s="39"/>
      <c r="R41" s="39">
        <v>107407</v>
      </c>
      <c r="S41" s="39">
        <v>27305</v>
      </c>
      <c r="T41" s="39">
        <v>81009</v>
      </c>
      <c r="U41" s="39">
        <v>54706</v>
      </c>
      <c r="V41" s="39">
        <v>65091</v>
      </c>
      <c r="W41" s="39">
        <v>10</v>
      </c>
      <c r="X41" s="39">
        <v>2</v>
      </c>
      <c r="Y41" s="39">
        <v>2</v>
      </c>
    </row>
    <row r="42" spans="1:199" ht="15.75" x14ac:dyDescent="0.25">
      <c r="A42" s="3"/>
      <c r="B42" s="39">
        <v>16</v>
      </c>
      <c r="C42" s="59"/>
      <c r="D42" s="59"/>
      <c r="E42" s="39" t="s">
        <v>28</v>
      </c>
      <c r="F42" s="39">
        <v>135</v>
      </c>
      <c r="G42" s="39">
        <v>115</v>
      </c>
      <c r="H42" s="39">
        <v>20</v>
      </c>
      <c r="I42" s="39">
        <v>319</v>
      </c>
      <c r="J42" s="42">
        <v>401900</v>
      </c>
      <c r="K42" s="42">
        <v>72342</v>
      </c>
      <c r="L42" s="42">
        <v>474242</v>
      </c>
      <c r="M42" s="42">
        <v>2155000</v>
      </c>
      <c r="N42" s="42">
        <v>387900</v>
      </c>
      <c r="O42" s="42">
        <v>2542900</v>
      </c>
      <c r="P42" s="42">
        <v>3017142</v>
      </c>
      <c r="Q42" s="39"/>
      <c r="R42" s="39">
        <v>2956571</v>
      </c>
      <c r="S42" s="39">
        <v>472836</v>
      </c>
      <c r="T42" s="39">
        <v>1951122</v>
      </c>
      <c r="U42" s="39">
        <v>577347</v>
      </c>
      <c r="V42" s="39">
        <v>277701</v>
      </c>
      <c r="W42" s="39">
        <v>20</v>
      </c>
      <c r="X42" s="39">
        <v>7</v>
      </c>
      <c r="Y42" s="39">
        <v>7</v>
      </c>
    </row>
    <row r="43" spans="1:199" ht="15.75" x14ac:dyDescent="0.25">
      <c r="A43" s="3"/>
      <c r="B43" s="39">
        <v>17</v>
      </c>
      <c r="C43" s="59"/>
      <c r="D43" s="59"/>
      <c r="E43" s="39" t="s">
        <v>29</v>
      </c>
      <c r="F43" s="39">
        <v>18</v>
      </c>
      <c r="G43" s="39">
        <v>17</v>
      </c>
      <c r="H43" s="39">
        <v>1</v>
      </c>
      <c r="I43" s="39">
        <v>78</v>
      </c>
      <c r="J43" s="42">
        <v>112100</v>
      </c>
      <c r="K43" s="42">
        <v>20178</v>
      </c>
      <c r="L43" s="42">
        <v>132278</v>
      </c>
      <c r="M43" s="42">
        <v>360000</v>
      </c>
      <c r="N43" s="42">
        <v>64800</v>
      </c>
      <c r="O43" s="42">
        <v>424800</v>
      </c>
      <c r="P43" s="42">
        <v>557078</v>
      </c>
      <c r="Q43" s="39"/>
      <c r="R43" s="39">
        <v>328588</v>
      </c>
      <c r="S43" s="39">
        <v>300113</v>
      </c>
      <c r="T43" s="39">
        <v>464407</v>
      </c>
      <c r="U43" s="39">
        <v>666</v>
      </c>
      <c r="V43" s="39">
        <v>57</v>
      </c>
      <c r="W43" s="39">
        <v>1</v>
      </c>
      <c r="X43" s="39">
        <v>0</v>
      </c>
      <c r="Y43" s="39">
        <v>0</v>
      </c>
    </row>
    <row r="44" spans="1:199" ht="15.75" x14ac:dyDescent="0.25">
      <c r="A44" s="3"/>
      <c r="B44" s="39">
        <v>18</v>
      </c>
      <c r="C44" s="59"/>
      <c r="D44" s="59"/>
      <c r="E44" s="39" t="s">
        <v>30</v>
      </c>
      <c r="F44" s="39">
        <v>51</v>
      </c>
      <c r="G44" s="39">
        <v>39</v>
      </c>
      <c r="H44" s="39">
        <v>12</v>
      </c>
      <c r="I44" s="39">
        <v>240</v>
      </c>
      <c r="J44" s="42">
        <v>328000</v>
      </c>
      <c r="K44" s="42">
        <v>59040</v>
      </c>
      <c r="L44" s="42">
        <v>387040</v>
      </c>
      <c r="M44" s="42">
        <v>1062500</v>
      </c>
      <c r="N44" s="42">
        <v>191250</v>
      </c>
      <c r="O44" s="42">
        <v>1253750</v>
      </c>
      <c r="P44" s="42">
        <v>1640790</v>
      </c>
      <c r="Q44" s="39"/>
      <c r="R44" s="39">
        <v>1302374</v>
      </c>
      <c r="S44" s="39">
        <v>755839</v>
      </c>
      <c r="T44" s="39">
        <v>1407027</v>
      </c>
      <c r="U44" s="39">
        <v>124331</v>
      </c>
      <c r="V44" s="39">
        <v>155272</v>
      </c>
      <c r="W44" s="39">
        <v>11</v>
      </c>
      <c r="X44" s="39">
        <v>2</v>
      </c>
      <c r="Y44" s="39">
        <v>1</v>
      </c>
    </row>
    <row r="45" spans="1:199" ht="15.75" x14ac:dyDescent="0.25">
      <c r="A45" s="3"/>
      <c r="B45" s="39">
        <v>19</v>
      </c>
      <c r="C45" s="59"/>
      <c r="D45" s="60"/>
      <c r="E45" s="39" t="s">
        <v>31</v>
      </c>
      <c r="F45" s="39">
        <v>2</v>
      </c>
      <c r="G45" s="39">
        <v>2</v>
      </c>
      <c r="H45" s="39">
        <v>0</v>
      </c>
      <c r="I45" s="39">
        <v>10</v>
      </c>
      <c r="J45" s="42">
        <v>14500</v>
      </c>
      <c r="K45" s="42">
        <v>2610</v>
      </c>
      <c r="L45" s="42">
        <v>17110</v>
      </c>
      <c r="M45" s="42">
        <v>32500</v>
      </c>
      <c r="N45" s="42">
        <v>5850</v>
      </c>
      <c r="O45" s="42">
        <v>38350</v>
      </c>
      <c r="P45" s="42">
        <v>55460</v>
      </c>
      <c r="Q45" s="39"/>
      <c r="R45" s="39">
        <v>62392</v>
      </c>
      <c r="S45" s="39">
        <v>11982</v>
      </c>
      <c r="T45" s="39">
        <v>43178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</row>
    <row r="46" spans="1:199" ht="15.75" x14ac:dyDescent="0.25">
      <c r="A46" s="3"/>
      <c r="B46" s="39">
        <v>20</v>
      </c>
      <c r="C46" s="59"/>
      <c r="D46" s="58" t="s">
        <v>32</v>
      </c>
      <c r="E46" s="39" t="s">
        <v>33</v>
      </c>
      <c r="F46" s="39">
        <v>129</v>
      </c>
      <c r="G46" s="39">
        <v>123</v>
      </c>
      <c r="H46" s="39">
        <v>6</v>
      </c>
      <c r="I46" s="39">
        <v>292</v>
      </c>
      <c r="J46" s="42">
        <v>423400</v>
      </c>
      <c r="K46" s="42">
        <v>76212</v>
      </c>
      <c r="L46" s="42">
        <v>499612</v>
      </c>
      <c r="M46" s="42">
        <v>1732500</v>
      </c>
      <c r="N46" s="42">
        <v>311850</v>
      </c>
      <c r="O46" s="42">
        <v>2044350</v>
      </c>
      <c r="P46" s="42">
        <v>2543962</v>
      </c>
      <c r="Q46" s="39"/>
      <c r="R46" s="39">
        <v>1165859.1299999999</v>
      </c>
      <c r="S46" s="39">
        <v>630435</v>
      </c>
      <c r="T46" s="39">
        <v>1213364.6599999999</v>
      </c>
      <c r="U46" s="39">
        <v>23247.33</v>
      </c>
      <c r="V46" s="39">
        <v>56135</v>
      </c>
      <c r="W46" s="39">
        <v>5</v>
      </c>
      <c r="X46" s="39">
        <v>1</v>
      </c>
      <c r="Y46" s="39">
        <v>1</v>
      </c>
    </row>
    <row r="47" spans="1:199" ht="16.5" thickBot="1" x14ac:dyDescent="0.3">
      <c r="A47" s="3"/>
      <c r="B47" s="40">
        <v>21</v>
      </c>
      <c r="C47" s="60"/>
      <c r="D47" s="60"/>
      <c r="E47" s="40" t="s">
        <v>34</v>
      </c>
      <c r="F47" s="40">
        <v>13</v>
      </c>
      <c r="G47" s="40">
        <v>6</v>
      </c>
      <c r="H47" s="40">
        <v>7</v>
      </c>
      <c r="I47" s="40">
        <v>52</v>
      </c>
      <c r="J47" s="43">
        <v>75400</v>
      </c>
      <c r="K47" s="43">
        <v>13572</v>
      </c>
      <c r="L47" s="43">
        <v>88972</v>
      </c>
      <c r="M47" s="43">
        <v>215000</v>
      </c>
      <c r="N47" s="43">
        <v>38700</v>
      </c>
      <c r="O47" s="43">
        <v>253700</v>
      </c>
      <c r="P47" s="43">
        <v>342672</v>
      </c>
      <c r="Q47" s="40"/>
      <c r="R47" s="40">
        <v>81579</v>
      </c>
      <c r="S47" s="40">
        <v>18370</v>
      </c>
      <c r="T47" s="40">
        <v>59159</v>
      </c>
      <c r="U47" s="40">
        <v>12511.33</v>
      </c>
      <c r="V47" s="40">
        <v>11540.33</v>
      </c>
      <c r="W47" s="40">
        <v>6</v>
      </c>
      <c r="X47" s="40">
        <v>6</v>
      </c>
      <c r="Y47" s="40">
        <v>5</v>
      </c>
    </row>
    <row r="48" spans="1:199" s="27" customFormat="1" ht="16.5" thickBot="1" x14ac:dyDescent="0.3">
      <c r="A48" s="3"/>
      <c r="B48" s="64" t="s">
        <v>35</v>
      </c>
      <c r="C48" s="65"/>
      <c r="D48" s="65"/>
      <c r="E48" s="66"/>
      <c r="F48" s="31">
        <v>875</v>
      </c>
      <c r="G48" s="31">
        <v>633</v>
      </c>
      <c r="H48" s="31">
        <v>242</v>
      </c>
      <c r="I48" s="31">
        <v>2836</v>
      </c>
      <c r="J48" s="46">
        <v>3898610</v>
      </c>
      <c r="K48" s="46">
        <v>701749.8</v>
      </c>
      <c r="L48" s="46">
        <v>4600359.8</v>
      </c>
      <c r="M48" s="41">
        <v>13610000</v>
      </c>
      <c r="N48" s="41">
        <v>2449800</v>
      </c>
      <c r="O48" s="41">
        <v>16059800</v>
      </c>
      <c r="P48" s="41">
        <v>20660159.800000001</v>
      </c>
      <c r="Q48" s="31"/>
      <c r="R48" s="47">
        <f>SUM(R27:R47)</f>
        <v>14735617.129999999</v>
      </c>
      <c r="S48" s="31">
        <f t="shared" ref="S48:T48" si="8">SUM(S27:S47)</f>
        <v>8216163</v>
      </c>
      <c r="T48" s="47">
        <f t="shared" si="8"/>
        <v>15583574.66</v>
      </c>
      <c r="U48" s="47">
        <f>SUM(U27:U47)</f>
        <v>4620024.66</v>
      </c>
      <c r="V48" s="47">
        <f t="shared" ref="V48:Y48" si="9">SUM(V27:V47)</f>
        <v>1433158.33</v>
      </c>
      <c r="W48" s="47">
        <f t="shared" si="9"/>
        <v>229</v>
      </c>
      <c r="X48" s="47">
        <f t="shared" si="9"/>
        <v>46</v>
      </c>
      <c r="Y48" s="47">
        <f t="shared" si="9"/>
        <v>35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</row>
    <row r="49" spans="1:28" ht="16.5" thickBot="1" x14ac:dyDescent="0.3">
      <c r="A49" s="3"/>
      <c r="B49" s="3"/>
      <c r="C49" s="9"/>
      <c r="D49" s="3"/>
      <c r="E49" s="3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</row>
    <row r="50" spans="1:28" ht="42" customHeight="1" thickBot="1" x14ac:dyDescent="0.3">
      <c r="A50" s="8"/>
      <c r="B50" s="61" t="s">
        <v>52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3"/>
      <c r="R50" s="55" t="s">
        <v>50</v>
      </c>
      <c r="S50" s="56"/>
      <c r="T50" s="57"/>
      <c r="U50" s="55" t="s">
        <v>51</v>
      </c>
      <c r="V50" s="57"/>
      <c r="W50" s="55" t="s">
        <v>55</v>
      </c>
      <c r="X50" s="56"/>
      <c r="Y50" s="57"/>
    </row>
    <row r="51" spans="1:28" s="13" customFormat="1" ht="160.5" customHeight="1" thickBot="1" x14ac:dyDescent="0.3">
      <c r="A51" s="11"/>
      <c r="B51" s="31" t="s">
        <v>0</v>
      </c>
      <c r="C51" s="32" t="s">
        <v>1</v>
      </c>
      <c r="D51" s="32" t="s">
        <v>2</v>
      </c>
      <c r="E51" s="32" t="s">
        <v>3</v>
      </c>
      <c r="F51" s="32" t="s">
        <v>4</v>
      </c>
      <c r="G51" s="32" t="s">
        <v>47</v>
      </c>
      <c r="H51" s="32" t="s">
        <v>46</v>
      </c>
      <c r="I51" s="32" t="s">
        <v>5</v>
      </c>
      <c r="J51" s="32" t="s">
        <v>7</v>
      </c>
      <c r="K51" s="32" t="s">
        <v>69</v>
      </c>
      <c r="L51" s="32" t="s">
        <v>62</v>
      </c>
      <c r="M51" s="32" t="s">
        <v>60</v>
      </c>
      <c r="N51" s="32" t="s">
        <v>69</v>
      </c>
      <c r="O51" s="32" t="s">
        <v>64</v>
      </c>
      <c r="P51" s="32" t="s">
        <v>67</v>
      </c>
      <c r="Q51" s="32" t="s">
        <v>6</v>
      </c>
      <c r="R51" s="32" t="s">
        <v>70</v>
      </c>
      <c r="S51" s="32" t="s">
        <v>66</v>
      </c>
      <c r="T51" s="32" t="s">
        <v>48</v>
      </c>
      <c r="U51" s="32" t="s">
        <v>70</v>
      </c>
      <c r="V51" s="32" t="s">
        <v>66</v>
      </c>
      <c r="W51" s="32" t="s">
        <v>53</v>
      </c>
      <c r="X51" s="32" t="s">
        <v>71</v>
      </c>
      <c r="Y51" s="32" t="s">
        <v>72</v>
      </c>
      <c r="Z51"/>
      <c r="AA51"/>
      <c r="AB51"/>
    </row>
    <row r="52" spans="1:28" ht="15.75" x14ac:dyDescent="0.25">
      <c r="A52" s="8"/>
      <c r="B52" s="30">
        <v>1</v>
      </c>
      <c r="C52" s="70" t="s">
        <v>36</v>
      </c>
      <c r="D52" s="60" t="s">
        <v>8</v>
      </c>
      <c r="E52" s="26" t="s">
        <v>37</v>
      </c>
      <c r="F52" s="2">
        <v>4</v>
      </c>
      <c r="G52" s="22">
        <v>3</v>
      </c>
      <c r="H52" s="22">
        <v>1</v>
      </c>
      <c r="I52" s="2">
        <v>20</v>
      </c>
      <c r="J52" s="35">
        <v>25500</v>
      </c>
      <c r="K52" s="35">
        <f>SUM(J52*18%)</f>
        <v>4590</v>
      </c>
      <c r="L52" s="35">
        <f>J52+K52</f>
        <v>30090</v>
      </c>
      <c r="M52" s="35">
        <v>82500</v>
      </c>
      <c r="N52" s="35">
        <f>SUM(M52*18%)</f>
        <v>14850</v>
      </c>
      <c r="O52" s="35">
        <f>M52+N52</f>
        <v>97350</v>
      </c>
      <c r="P52" s="35">
        <f>L52+O52</f>
        <v>127440</v>
      </c>
      <c r="Q52" s="23"/>
      <c r="R52" s="23">
        <v>40499.129999999997</v>
      </c>
      <c r="S52" s="23">
        <v>0</v>
      </c>
      <c r="T52" s="24">
        <v>40499.129999999997</v>
      </c>
      <c r="U52" s="23">
        <v>11873.5</v>
      </c>
      <c r="V52" s="23">
        <v>1395</v>
      </c>
      <c r="W52" s="23">
        <v>1</v>
      </c>
      <c r="X52" s="23">
        <v>1</v>
      </c>
      <c r="Y52" s="24">
        <v>1</v>
      </c>
    </row>
    <row r="53" spans="1:28" ht="15.75" x14ac:dyDescent="0.25">
      <c r="A53" s="8"/>
      <c r="B53" s="4">
        <v>2</v>
      </c>
      <c r="C53" s="68"/>
      <c r="D53" s="67"/>
      <c r="E53" s="2" t="s">
        <v>38</v>
      </c>
      <c r="F53" s="2">
        <v>3</v>
      </c>
      <c r="G53" s="22">
        <v>1</v>
      </c>
      <c r="H53" s="22">
        <v>2</v>
      </c>
      <c r="I53" s="2">
        <v>15</v>
      </c>
      <c r="J53" s="35">
        <v>21750</v>
      </c>
      <c r="K53" s="35">
        <f t="shared" ref="K53:K70" si="10">SUM(J53*18%)</f>
        <v>3915</v>
      </c>
      <c r="L53" s="35">
        <f t="shared" ref="L53:L70" si="11">J53+K53</f>
        <v>25665</v>
      </c>
      <c r="M53" s="35">
        <v>52500</v>
      </c>
      <c r="N53" s="35">
        <f t="shared" ref="N53:N70" si="12">SUM(M53*18%)</f>
        <v>9450</v>
      </c>
      <c r="O53" s="35">
        <f t="shared" ref="O53:O70" si="13">M53+N53</f>
        <v>61950</v>
      </c>
      <c r="P53" s="35">
        <f t="shared" ref="P53:P70" si="14">L53+O53</f>
        <v>87615</v>
      </c>
      <c r="Q53" s="23"/>
      <c r="R53" s="23">
        <v>142</v>
      </c>
      <c r="S53" s="23">
        <v>0</v>
      </c>
      <c r="T53" s="23">
        <v>142</v>
      </c>
      <c r="U53" s="23">
        <v>14003</v>
      </c>
      <c r="V53" s="23">
        <v>0</v>
      </c>
      <c r="W53" s="23">
        <v>2</v>
      </c>
      <c r="X53" s="23">
        <v>0</v>
      </c>
      <c r="Y53" s="24">
        <v>0</v>
      </c>
    </row>
    <row r="54" spans="1:28" ht="15.75" x14ac:dyDescent="0.25">
      <c r="A54" s="8"/>
      <c r="B54" s="4">
        <v>3</v>
      </c>
      <c r="C54" s="68"/>
      <c r="D54" s="67"/>
      <c r="E54" s="2" t="s">
        <v>11</v>
      </c>
      <c r="F54" s="2">
        <v>54</v>
      </c>
      <c r="G54" s="22">
        <v>33</v>
      </c>
      <c r="H54" s="22">
        <v>21</v>
      </c>
      <c r="I54" s="2">
        <v>229</v>
      </c>
      <c r="J54" s="35">
        <v>334000</v>
      </c>
      <c r="K54" s="35">
        <f t="shared" si="10"/>
        <v>60120</v>
      </c>
      <c r="L54" s="35">
        <f t="shared" si="11"/>
        <v>394120</v>
      </c>
      <c r="M54" s="35">
        <v>920000</v>
      </c>
      <c r="N54" s="35">
        <f t="shared" si="12"/>
        <v>165600</v>
      </c>
      <c r="O54" s="35">
        <f t="shared" si="13"/>
        <v>1085600</v>
      </c>
      <c r="P54" s="35">
        <f t="shared" si="14"/>
        <v>1479720</v>
      </c>
      <c r="Q54" s="23"/>
      <c r="R54" s="23">
        <v>868777.23</v>
      </c>
      <c r="S54" s="23">
        <v>1214491.6100000001</v>
      </c>
      <c r="T54" s="23">
        <v>2083268.86</v>
      </c>
      <c r="U54" s="23">
        <v>324966.36</v>
      </c>
      <c r="V54" s="23">
        <v>140148.88</v>
      </c>
      <c r="W54" s="23">
        <v>20</v>
      </c>
      <c r="X54" s="23">
        <v>6</v>
      </c>
      <c r="Y54" s="24">
        <v>5</v>
      </c>
    </row>
    <row r="55" spans="1:28" ht="15.75" x14ac:dyDescent="0.25">
      <c r="A55" s="3"/>
      <c r="B55" s="4">
        <v>4</v>
      </c>
      <c r="C55" s="68"/>
      <c r="D55" s="67"/>
      <c r="E55" s="2" t="s">
        <v>39</v>
      </c>
      <c r="F55" s="2">
        <v>3</v>
      </c>
      <c r="G55" s="22">
        <v>2</v>
      </c>
      <c r="H55" s="22">
        <v>1</v>
      </c>
      <c r="I55" s="2">
        <v>6</v>
      </c>
      <c r="J55" s="35">
        <v>8700</v>
      </c>
      <c r="K55" s="35">
        <f t="shared" si="10"/>
        <v>1566</v>
      </c>
      <c r="L55" s="35">
        <f t="shared" si="11"/>
        <v>10266</v>
      </c>
      <c r="M55" s="35">
        <v>55000</v>
      </c>
      <c r="N55" s="35">
        <f t="shared" si="12"/>
        <v>9900</v>
      </c>
      <c r="O55" s="35">
        <f t="shared" si="13"/>
        <v>64900</v>
      </c>
      <c r="P55" s="35">
        <f t="shared" si="14"/>
        <v>75166</v>
      </c>
      <c r="Q55" s="23"/>
      <c r="R55" s="23">
        <v>10855</v>
      </c>
      <c r="S55" s="23">
        <v>0</v>
      </c>
      <c r="T55" s="23">
        <v>10855</v>
      </c>
      <c r="U55" s="23">
        <v>34719.5</v>
      </c>
      <c r="V55" s="23">
        <v>50020</v>
      </c>
      <c r="W55" s="23">
        <v>1</v>
      </c>
      <c r="X55" s="23">
        <v>0</v>
      </c>
      <c r="Y55" s="24">
        <v>0</v>
      </c>
    </row>
    <row r="56" spans="1:28" ht="15.75" x14ac:dyDescent="0.25">
      <c r="A56" s="3"/>
      <c r="B56" s="4">
        <v>5</v>
      </c>
      <c r="C56" s="68"/>
      <c r="D56" s="68" t="s">
        <v>16</v>
      </c>
      <c r="E56" s="2" t="s">
        <v>40</v>
      </c>
      <c r="F56" s="2">
        <v>22</v>
      </c>
      <c r="G56" s="22">
        <v>19</v>
      </c>
      <c r="H56" s="22">
        <v>3</v>
      </c>
      <c r="I56" s="2">
        <v>92</v>
      </c>
      <c r="J56" s="35">
        <v>133400</v>
      </c>
      <c r="K56" s="35">
        <f t="shared" si="10"/>
        <v>24012</v>
      </c>
      <c r="L56" s="35">
        <f t="shared" si="11"/>
        <v>157412</v>
      </c>
      <c r="M56" s="35">
        <v>320000</v>
      </c>
      <c r="N56" s="35">
        <f t="shared" si="12"/>
        <v>57600</v>
      </c>
      <c r="O56" s="35">
        <f t="shared" si="13"/>
        <v>377600</v>
      </c>
      <c r="P56" s="35">
        <f t="shared" si="14"/>
        <v>535012</v>
      </c>
      <c r="Q56" s="23"/>
      <c r="R56" s="23">
        <v>153574</v>
      </c>
      <c r="S56" s="23">
        <v>176227</v>
      </c>
      <c r="T56" s="23">
        <v>329801</v>
      </c>
      <c r="U56" s="23">
        <v>11056</v>
      </c>
      <c r="V56" s="23">
        <v>11504</v>
      </c>
      <c r="W56" s="23">
        <v>2</v>
      </c>
      <c r="X56" s="23">
        <v>1</v>
      </c>
      <c r="Y56" s="24">
        <v>0</v>
      </c>
    </row>
    <row r="57" spans="1:28" ht="15.75" x14ac:dyDescent="0.25">
      <c r="A57" s="3"/>
      <c r="B57" s="4">
        <v>6</v>
      </c>
      <c r="C57" s="68"/>
      <c r="D57" s="68"/>
      <c r="E57" s="2" t="s">
        <v>14</v>
      </c>
      <c r="F57" s="2">
        <v>36</v>
      </c>
      <c r="G57" s="22">
        <v>34</v>
      </c>
      <c r="H57" s="22">
        <v>2</v>
      </c>
      <c r="I57" s="2">
        <v>73</v>
      </c>
      <c r="J57" s="35">
        <v>73400</v>
      </c>
      <c r="K57" s="35">
        <f t="shared" si="10"/>
        <v>13212</v>
      </c>
      <c r="L57" s="35">
        <f t="shared" si="11"/>
        <v>86612</v>
      </c>
      <c r="M57" s="35">
        <v>450000</v>
      </c>
      <c r="N57" s="35">
        <f t="shared" si="12"/>
        <v>81000</v>
      </c>
      <c r="O57" s="35">
        <f t="shared" si="13"/>
        <v>531000</v>
      </c>
      <c r="P57" s="35">
        <f t="shared" si="14"/>
        <v>617612</v>
      </c>
      <c r="Q57" s="23"/>
      <c r="R57" s="23">
        <v>13695.85</v>
      </c>
      <c r="S57" s="23">
        <v>17513.84</v>
      </c>
      <c r="T57" s="23">
        <v>31209.67</v>
      </c>
      <c r="U57" s="23">
        <v>370</v>
      </c>
      <c r="V57" s="23">
        <v>0</v>
      </c>
      <c r="W57" s="23">
        <v>2</v>
      </c>
      <c r="X57" s="23">
        <v>2</v>
      </c>
      <c r="Y57" s="24">
        <v>2</v>
      </c>
    </row>
    <row r="58" spans="1:28" ht="15.75" x14ac:dyDescent="0.25">
      <c r="A58" s="3"/>
      <c r="B58" s="4">
        <v>7</v>
      </c>
      <c r="C58" s="68"/>
      <c r="D58" s="68"/>
      <c r="E58" s="2" t="s">
        <v>15</v>
      </c>
      <c r="F58" s="2">
        <v>127</v>
      </c>
      <c r="G58" s="22">
        <v>115</v>
      </c>
      <c r="H58" s="22">
        <v>12</v>
      </c>
      <c r="I58" s="2">
        <v>323</v>
      </c>
      <c r="J58" s="35">
        <v>356350</v>
      </c>
      <c r="K58" s="35">
        <f t="shared" si="10"/>
        <v>64143</v>
      </c>
      <c r="L58" s="35">
        <f t="shared" si="11"/>
        <v>420493</v>
      </c>
      <c r="M58" s="35">
        <v>1857500</v>
      </c>
      <c r="N58" s="35">
        <f t="shared" si="12"/>
        <v>334350</v>
      </c>
      <c r="O58" s="35">
        <f t="shared" si="13"/>
        <v>2191850</v>
      </c>
      <c r="P58" s="35">
        <f t="shared" si="14"/>
        <v>2612343</v>
      </c>
      <c r="Q58" s="23"/>
      <c r="R58" s="23">
        <v>58237.62</v>
      </c>
      <c r="S58" s="23">
        <v>957756.1</v>
      </c>
      <c r="T58" s="23">
        <v>1015993.73</v>
      </c>
      <c r="U58" s="23">
        <v>9857041.4230000004</v>
      </c>
      <c r="V58" s="23">
        <v>4501.32</v>
      </c>
      <c r="W58" s="23">
        <v>12</v>
      </c>
      <c r="X58" s="23">
        <v>0</v>
      </c>
      <c r="Y58" s="24">
        <v>0</v>
      </c>
    </row>
    <row r="59" spans="1:28" ht="15.75" x14ac:dyDescent="0.25">
      <c r="A59" s="3"/>
      <c r="B59" s="4">
        <v>8</v>
      </c>
      <c r="C59" s="68"/>
      <c r="D59" s="2" t="s">
        <v>24</v>
      </c>
      <c r="E59" s="2" t="s">
        <v>41</v>
      </c>
      <c r="F59" s="2">
        <v>4</v>
      </c>
      <c r="G59" s="22">
        <v>1</v>
      </c>
      <c r="H59" s="22">
        <v>3</v>
      </c>
      <c r="I59" s="2">
        <v>8</v>
      </c>
      <c r="J59" s="35">
        <v>11100</v>
      </c>
      <c r="K59" s="35">
        <f t="shared" si="10"/>
        <v>1998</v>
      </c>
      <c r="L59" s="35">
        <f t="shared" si="11"/>
        <v>13098</v>
      </c>
      <c r="M59" s="35">
        <v>50000</v>
      </c>
      <c r="N59" s="35">
        <f t="shared" si="12"/>
        <v>9000</v>
      </c>
      <c r="O59" s="35">
        <f t="shared" si="13"/>
        <v>59000</v>
      </c>
      <c r="P59" s="35">
        <f t="shared" si="14"/>
        <v>72098</v>
      </c>
      <c r="Q59" s="23"/>
      <c r="R59" s="23">
        <v>620</v>
      </c>
      <c r="S59" s="23">
        <v>620</v>
      </c>
      <c r="T59" s="23">
        <v>0</v>
      </c>
      <c r="U59" s="23">
        <v>7648</v>
      </c>
      <c r="V59" s="23">
        <v>0</v>
      </c>
      <c r="W59" s="23">
        <v>3</v>
      </c>
      <c r="X59" s="23">
        <v>0</v>
      </c>
      <c r="Y59" s="24">
        <v>0</v>
      </c>
    </row>
    <row r="60" spans="1:28" ht="15.75" x14ac:dyDescent="0.25">
      <c r="A60" s="3"/>
      <c r="B60" s="4">
        <v>9</v>
      </c>
      <c r="C60" s="68"/>
      <c r="D60" s="67" t="s">
        <v>21</v>
      </c>
      <c r="E60" s="2" t="s">
        <v>19</v>
      </c>
      <c r="F60" s="2">
        <v>6</v>
      </c>
      <c r="G60" s="22">
        <v>2</v>
      </c>
      <c r="H60" s="22">
        <v>4</v>
      </c>
      <c r="I60" s="2">
        <v>18</v>
      </c>
      <c r="J60" s="35">
        <v>27700</v>
      </c>
      <c r="K60" s="35">
        <f t="shared" si="10"/>
        <v>4986</v>
      </c>
      <c r="L60" s="35">
        <f t="shared" si="11"/>
        <v>32686</v>
      </c>
      <c r="M60" s="35">
        <v>90000</v>
      </c>
      <c r="N60" s="35">
        <f t="shared" si="12"/>
        <v>16200</v>
      </c>
      <c r="O60" s="35">
        <f t="shared" si="13"/>
        <v>106200</v>
      </c>
      <c r="P60" s="35">
        <f t="shared" si="14"/>
        <v>138886</v>
      </c>
      <c r="Q60" s="23"/>
      <c r="R60" s="23">
        <v>22700</v>
      </c>
      <c r="S60" s="23">
        <v>0</v>
      </c>
      <c r="T60" s="23">
        <v>22700</v>
      </c>
      <c r="U60" s="23">
        <v>37110.660000000003</v>
      </c>
      <c r="V60" s="23">
        <v>4368</v>
      </c>
      <c r="W60" s="23">
        <v>3</v>
      </c>
      <c r="X60" s="23">
        <v>1</v>
      </c>
      <c r="Y60" s="24">
        <v>0</v>
      </c>
    </row>
    <row r="61" spans="1:28" ht="15.75" x14ac:dyDescent="0.25">
      <c r="A61" s="3"/>
      <c r="B61" s="4">
        <v>10</v>
      </c>
      <c r="C61" s="68"/>
      <c r="D61" s="67"/>
      <c r="E61" s="2" t="s">
        <v>22</v>
      </c>
      <c r="F61" s="2">
        <v>18</v>
      </c>
      <c r="G61" s="22">
        <v>5</v>
      </c>
      <c r="H61" s="22">
        <v>13</v>
      </c>
      <c r="I61" s="2">
        <v>19</v>
      </c>
      <c r="J61" s="35">
        <v>28600</v>
      </c>
      <c r="K61" s="35">
        <f t="shared" si="10"/>
        <v>5148</v>
      </c>
      <c r="L61" s="35">
        <f t="shared" si="11"/>
        <v>33748</v>
      </c>
      <c r="M61" s="35">
        <v>225000</v>
      </c>
      <c r="N61" s="35">
        <f t="shared" si="12"/>
        <v>40500</v>
      </c>
      <c r="O61" s="35">
        <f t="shared" si="13"/>
        <v>265500</v>
      </c>
      <c r="P61" s="35">
        <f t="shared" si="14"/>
        <v>299248</v>
      </c>
      <c r="Q61" s="23"/>
      <c r="R61" s="23">
        <v>24656</v>
      </c>
      <c r="S61" s="23">
        <v>25138.6</v>
      </c>
      <c r="T61" s="23">
        <v>49794.6</v>
      </c>
      <c r="U61" s="23">
        <v>1592</v>
      </c>
      <c r="V61" s="23">
        <v>571.66</v>
      </c>
      <c r="W61" s="23">
        <v>13</v>
      </c>
      <c r="X61" s="23">
        <v>10</v>
      </c>
      <c r="Y61" s="24">
        <v>10</v>
      </c>
    </row>
    <row r="62" spans="1:28" ht="15.75" x14ac:dyDescent="0.25">
      <c r="A62" s="3"/>
      <c r="B62" s="4">
        <v>11</v>
      </c>
      <c r="C62" s="68"/>
      <c r="D62" s="67"/>
      <c r="E62" s="2" t="s">
        <v>23</v>
      </c>
      <c r="F62" s="2">
        <v>18</v>
      </c>
      <c r="G62" s="22">
        <v>17</v>
      </c>
      <c r="H62" s="22">
        <v>1</v>
      </c>
      <c r="I62" s="2">
        <v>45</v>
      </c>
      <c r="J62" s="35">
        <v>65250</v>
      </c>
      <c r="K62" s="35">
        <f t="shared" si="10"/>
        <v>11745</v>
      </c>
      <c r="L62" s="35">
        <f t="shared" si="11"/>
        <v>76995</v>
      </c>
      <c r="M62" s="35">
        <v>335000</v>
      </c>
      <c r="N62" s="35">
        <f t="shared" si="12"/>
        <v>60300</v>
      </c>
      <c r="O62" s="35">
        <f t="shared" si="13"/>
        <v>395300</v>
      </c>
      <c r="P62" s="35">
        <f t="shared" si="14"/>
        <v>472295</v>
      </c>
      <c r="Q62" s="23"/>
      <c r="R62" s="23">
        <v>83191</v>
      </c>
      <c r="S62" s="28">
        <v>28697</v>
      </c>
      <c r="T62" s="23">
        <v>11887.42</v>
      </c>
      <c r="U62" s="6">
        <v>20038</v>
      </c>
      <c r="V62" s="23">
        <v>0</v>
      </c>
      <c r="W62" s="23">
        <v>1</v>
      </c>
      <c r="X62" s="23">
        <v>0</v>
      </c>
      <c r="Y62" s="24">
        <v>0</v>
      </c>
    </row>
    <row r="63" spans="1:28" ht="15.75" x14ac:dyDescent="0.25">
      <c r="A63" s="3"/>
      <c r="B63" s="4">
        <v>12</v>
      </c>
      <c r="C63" s="68"/>
      <c r="D63" s="67"/>
      <c r="E63" s="2" t="s">
        <v>18</v>
      </c>
      <c r="F63" s="2">
        <v>19</v>
      </c>
      <c r="G63" s="22">
        <v>11</v>
      </c>
      <c r="H63" s="22">
        <v>8</v>
      </c>
      <c r="I63" s="2">
        <v>77</v>
      </c>
      <c r="J63" s="35">
        <v>115750</v>
      </c>
      <c r="K63" s="35">
        <f t="shared" si="10"/>
        <v>20835</v>
      </c>
      <c r="L63" s="35">
        <f t="shared" si="11"/>
        <v>136585</v>
      </c>
      <c r="M63" s="35">
        <v>365000</v>
      </c>
      <c r="N63" s="35">
        <f t="shared" si="12"/>
        <v>65700</v>
      </c>
      <c r="O63" s="35">
        <f t="shared" si="13"/>
        <v>430700</v>
      </c>
      <c r="P63" s="35">
        <f t="shared" si="14"/>
        <v>567285</v>
      </c>
      <c r="Q63" s="23"/>
      <c r="R63" s="23">
        <v>496837.16</v>
      </c>
      <c r="S63" s="28">
        <v>1100932.8799999999</v>
      </c>
      <c r="T63" s="23">
        <v>1597770.4</v>
      </c>
      <c r="U63" s="23">
        <v>84689.79</v>
      </c>
      <c r="V63" s="23">
        <v>30369.119999999999</v>
      </c>
      <c r="W63" s="23">
        <v>8</v>
      </c>
      <c r="X63" s="23">
        <v>1</v>
      </c>
      <c r="Y63" s="24">
        <v>1</v>
      </c>
    </row>
    <row r="64" spans="1:28" ht="15.75" x14ac:dyDescent="0.25">
      <c r="A64" s="3"/>
      <c r="B64" s="4">
        <v>13</v>
      </c>
      <c r="C64" s="68"/>
      <c r="D64" s="67"/>
      <c r="E64" s="2" t="s">
        <v>42</v>
      </c>
      <c r="F64" s="2">
        <v>1</v>
      </c>
      <c r="G64" s="22">
        <v>1</v>
      </c>
      <c r="H64" s="22">
        <v>0</v>
      </c>
      <c r="I64" s="2">
        <v>5</v>
      </c>
      <c r="J64" s="35">
        <v>7250</v>
      </c>
      <c r="K64" s="35">
        <f t="shared" si="10"/>
        <v>1305</v>
      </c>
      <c r="L64" s="35">
        <f t="shared" si="11"/>
        <v>8555</v>
      </c>
      <c r="M64" s="35">
        <v>12500</v>
      </c>
      <c r="N64" s="35">
        <f t="shared" si="12"/>
        <v>2250</v>
      </c>
      <c r="O64" s="35">
        <f t="shared" si="13"/>
        <v>14750</v>
      </c>
      <c r="P64" s="35">
        <f t="shared" si="14"/>
        <v>23305</v>
      </c>
      <c r="Q64" s="23"/>
      <c r="R64" s="28">
        <v>11781</v>
      </c>
      <c r="S64" s="28">
        <v>832.66</v>
      </c>
      <c r="T64" s="28">
        <f>H64+I64+J64</f>
        <v>7255</v>
      </c>
      <c r="U64" s="23">
        <v>0</v>
      </c>
      <c r="V64" s="23">
        <v>0</v>
      </c>
      <c r="W64" s="23">
        <v>0</v>
      </c>
      <c r="X64" s="23">
        <v>0</v>
      </c>
      <c r="Y64" s="24">
        <v>0</v>
      </c>
    </row>
    <row r="65" spans="1:28" ht="15.75" x14ac:dyDescent="0.25">
      <c r="A65" s="3"/>
      <c r="B65" s="4">
        <v>14</v>
      </c>
      <c r="C65" s="68"/>
      <c r="D65" s="68" t="s">
        <v>26</v>
      </c>
      <c r="E65" s="2" t="s">
        <v>27</v>
      </c>
      <c r="F65" s="2">
        <v>12</v>
      </c>
      <c r="G65" s="22">
        <v>11</v>
      </c>
      <c r="H65" s="22">
        <v>1</v>
      </c>
      <c r="I65" s="2">
        <v>39</v>
      </c>
      <c r="J65" s="35">
        <v>54550</v>
      </c>
      <c r="K65" s="35">
        <f t="shared" si="10"/>
        <v>9819</v>
      </c>
      <c r="L65" s="35">
        <f t="shared" si="11"/>
        <v>64369</v>
      </c>
      <c r="M65" s="35">
        <v>172500</v>
      </c>
      <c r="N65" s="35">
        <f t="shared" si="12"/>
        <v>31050</v>
      </c>
      <c r="O65" s="35">
        <f t="shared" si="13"/>
        <v>203550</v>
      </c>
      <c r="P65" s="35">
        <f t="shared" si="14"/>
        <v>267919</v>
      </c>
      <c r="Q65" s="23"/>
      <c r="R65" s="23">
        <v>62530</v>
      </c>
      <c r="S65" s="23">
        <v>29077.8</v>
      </c>
      <c r="T65" s="23">
        <v>91607</v>
      </c>
      <c r="U65" s="23">
        <v>0</v>
      </c>
      <c r="V65" s="23">
        <v>0</v>
      </c>
      <c r="W65" s="23">
        <v>0</v>
      </c>
      <c r="X65" s="23">
        <v>1</v>
      </c>
      <c r="Y65" s="24">
        <v>0</v>
      </c>
    </row>
    <row r="66" spans="1:28" ht="15.75" x14ac:dyDescent="0.25">
      <c r="A66" s="3"/>
      <c r="B66" s="4">
        <v>15</v>
      </c>
      <c r="C66" s="68"/>
      <c r="D66" s="68"/>
      <c r="E66" s="2" t="s">
        <v>29</v>
      </c>
      <c r="F66" s="2">
        <v>17</v>
      </c>
      <c r="G66" s="22">
        <v>16</v>
      </c>
      <c r="H66" s="22">
        <v>1</v>
      </c>
      <c r="I66" s="2">
        <v>56</v>
      </c>
      <c r="J66" s="35">
        <v>79700</v>
      </c>
      <c r="K66" s="35">
        <f t="shared" si="10"/>
        <v>14346</v>
      </c>
      <c r="L66" s="35">
        <f t="shared" si="11"/>
        <v>94046</v>
      </c>
      <c r="M66" s="35">
        <v>347500</v>
      </c>
      <c r="N66" s="35">
        <f t="shared" si="12"/>
        <v>62550</v>
      </c>
      <c r="O66" s="35">
        <f t="shared" si="13"/>
        <v>410050</v>
      </c>
      <c r="P66" s="35">
        <f t="shared" si="14"/>
        <v>504096</v>
      </c>
      <c r="Q66" s="23"/>
      <c r="R66" s="23">
        <v>155035.6</v>
      </c>
      <c r="S66" s="23">
        <v>242245.6</v>
      </c>
      <c r="T66" s="23">
        <v>397281.2</v>
      </c>
      <c r="U66" s="23">
        <v>2005</v>
      </c>
      <c r="V66" s="23">
        <v>425</v>
      </c>
      <c r="W66" s="23">
        <v>1</v>
      </c>
      <c r="X66" s="23">
        <v>1</v>
      </c>
      <c r="Y66" s="24">
        <v>1</v>
      </c>
    </row>
    <row r="67" spans="1:28" ht="15.75" x14ac:dyDescent="0.25">
      <c r="A67" s="3"/>
      <c r="B67" s="4">
        <v>16</v>
      </c>
      <c r="C67" s="68"/>
      <c r="D67" s="68"/>
      <c r="E67" s="2" t="s">
        <v>30</v>
      </c>
      <c r="F67" s="2">
        <v>39</v>
      </c>
      <c r="G67" s="22">
        <v>30</v>
      </c>
      <c r="H67" s="22">
        <v>9</v>
      </c>
      <c r="I67" s="2">
        <v>175</v>
      </c>
      <c r="J67" s="35">
        <v>237250</v>
      </c>
      <c r="K67" s="35">
        <f t="shared" si="10"/>
        <v>42705</v>
      </c>
      <c r="L67" s="35">
        <f t="shared" si="11"/>
        <v>279955</v>
      </c>
      <c r="M67" s="35">
        <v>810000</v>
      </c>
      <c r="N67" s="35">
        <f t="shared" si="12"/>
        <v>145800</v>
      </c>
      <c r="O67" s="35">
        <f t="shared" si="13"/>
        <v>955800</v>
      </c>
      <c r="P67" s="35">
        <f t="shared" si="14"/>
        <v>1235755</v>
      </c>
      <c r="Q67" s="23"/>
      <c r="R67" s="23">
        <v>543280.02</v>
      </c>
      <c r="S67" s="23">
        <v>546567.49</v>
      </c>
      <c r="T67" s="23">
        <v>1089847.51</v>
      </c>
      <c r="U67" s="23">
        <v>73881.41</v>
      </c>
      <c r="V67" s="23">
        <v>91991.3</v>
      </c>
      <c r="W67" s="23">
        <v>7</v>
      </c>
      <c r="X67" s="23">
        <v>2</v>
      </c>
      <c r="Y67" s="24">
        <v>1</v>
      </c>
    </row>
    <row r="68" spans="1:28" ht="15.75" x14ac:dyDescent="0.25">
      <c r="A68" s="3"/>
      <c r="B68" s="4">
        <v>17</v>
      </c>
      <c r="C68" s="68"/>
      <c r="D68" s="68"/>
      <c r="E68" s="2" t="s">
        <v>43</v>
      </c>
      <c r="F68" s="2">
        <v>106</v>
      </c>
      <c r="G68" s="22">
        <v>95</v>
      </c>
      <c r="H68" s="22">
        <v>11</v>
      </c>
      <c r="I68" s="2">
        <v>258</v>
      </c>
      <c r="J68" s="35">
        <v>315600</v>
      </c>
      <c r="K68" s="35">
        <f t="shared" si="10"/>
        <v>56808</v>
      </c>
      <c r="L68" s="35">
        <f t="shared" si="11"/>
        <v>372408</v>
      </c>
      <c r="M68" s="35">
        <v>1865000</v>
      </c>
      <c r="N68" s="35">
        <f t="shared" si="12"/>
        <v>335700</v>
      </c>
      <c r="O68" s="35">
        <f t="shared" si="13"/>
        <v>2200700</v>
      </c>
      <c r="P68" s="35">
        <f t="shared" si="14"/>
        <v>2573108</v>
      </c>
      <c r="Q68" s="23"/>
      <c r="R68" s="23">
        <v>1363116.27</v>
      </c>
      <c r="S68" s="23">
        <v>294487.5</v>
      </c>
      <c r="T68" s="23">
        <v>1885735.39</v>
      </c>
      <c r="U68" s="23">
        <v>6441611.8799999999</v>
      </c>
      <c r="V68" s="23">
        <v>70158.64</v>
      </c>
      <c r="W68" s="23">
        <v>10</v>
      </c>
      <c r="X68" s="23">
        <v>4</v>
      </c>
      <c r="Y68" s="24">
        <v>3</v>
      </c>
    </row>
    <row r="69" spans="1:28" ht="15.75" x14ac:dyDescent="0.25">
      <c r="A69" s="3"/>
      <c r="B69" s="4">
        <v>18</v>
      </c>
      <c r="C69" s="68"/>
      <c r="D69" s="68" t="s">
        <v>32</v>
      </c>
      <c r="E69" s="2" t="s">
        <v>34</v>
      </c>
      <c r="F69" s="2">
        <v>13</v>
      </c>
      <c r="G69" s="22">
        <v>10</v>
      </c>
      <c r="H69" s="22">
        <v>3</v>
      </c>
      <c r="I69" s="2">
        <v>65</v>
      </c>
      <c r="J69" s="35">
        <v>75750</v>
      </c>
      <c r="K69" s="35">
        <f t="shared" si="10"/>
        <v>13635</v>
      </c>
      <c r="L69" s="35">
        <f t="shared" si="11"/>
        <v>89385</v>
      </c>
      <c r="M69" s="35">
        <v>242500</v>
      </c>
      <c r="N69" s="35">
        <f t="shared" si="12"/>
        <v>43650</v>
      </c>
      <c r="O69" s="35">
        <f t="shared" si="13"/>
        <v>286150</v>
      </c>
      <c r="P69" s="35">
        <f t="shared" si="14"/>
        <v>375535</v>
      </c>
      <c r="Q69" s="23"/>
      <c r="R69" s="23">
        <v>162915</v>
      </c>
      <c r="S69" s="23">
        <v>52348</v>
      </c>
      <c r="T69" s="23">
        <v>215263</v>
      </c>
      <c r="U69" s="23">
        <v>33358</v>
      </c>
      <c r="V69" s="23">
        <v>2850</v>
      </c>
      <c r="W69" s="23">
        <v>2</v>
      </c>
      <c r="X69" s="23">
        <v>1</v>
      </c>
      <c r="Y69" s="24">
        <v>0</v>
      </c>
    </row>
    <row r="70" spans="1:28" ht="16.5" thickBot="1" x14ac:dyDescent="0.3">
      <c r="A70" s="3"/>
      <c r="B70" s="29">
        <v>19</v>
      </c>
      <c r="C70" s="69"/>
      <c r="D70" s="69"/>
      <c r="E70" s="25" t="s">
        <v>33</v>
      </c>
      <c r="F70" s="25">
        <v>124</v>
      </c>
      <c r="G70" s="22">
        <v>115</v>
      </c>
      <c r="H70" s="22">
        <v>9</v>
      </c>
      <c r="I70" s="2">
        <v>302</v>
      </c>
      <c r="J70" s="35">
        <v>388900</v>
      </c>
      <c r="K70" s="35">
        <f t="shared" si="10"/>
        <v>70002</v>
      </c>
      <c r="L70" s="35">
        <f t="shared" si="11"/>
        <v>458902</v>
      </c>
      <c r="M70" s="35">
        <v>1775000</v>
      </c>
      <c r="N70" s="35">
        <f t="shared" si="12"/>
        <v>319500</v>
      </c>
      <c r="O70" s="35">
        <f t="shared" si="13"/>
        <v>2094500</v>
      </c>
      <c r="P70" s="35">
        <f t="shared" si="14"/>
        <v>2553402</v>
      </c>
      <c r="Q70" s="23"/>
      <c r="R70" s="23">
        <v>675666.03</v>
      </c>
      <c r="S70" s="23">
        <v>509937.31</v>
      </c>
      <c r="T70" s="28">
        <v>1185603.3400000001</v>
      </c>
      <c r="U70" s="23">
        <v>39032</v>
      </c>
      <c r="V70" s="23">
        <v>91743.34</v>
      </c>
      <c r="W70" s="23">
        <v>9</v>
      </c>
      <c r="X70" s="23">
        <v>0</v>
      </c>
      <c r="Y70" s="24">
        <v>0</v>
      </c>
    </row>
    <row r="71" spans="1:28" s="13" customFormat="1" ht="16.5" thickBot="1" x14ac:dyDescent="0.3">
      <c r="A71" s="14"/>
      <c r="B71" s="64" t="s">
        <v>35</v>
      </c>
      <c r="C71" s="65"/>
      <c r="D71" s="65"/>
      <c r="E71" s="66"/>
      <c r="F71" s="31">
        <f t="shared" ref="F71:P71" si="15">SUM(F52:F70)</f>
        <v>626</v>
      </c>
      <c r="G71" s="31">
        <f t="shared" si="15"/>
        <v>521</v>
      </c>
      <c r="H71" s="31">
        <f t="shared" si="15"/>
        <v>105</v>
      </c>
      <c r="I71" s="31">
        <f t="shared" si="15"/>
        <v>1825</v>
      </c>
      <c r="J71" s="36">
        <f t="shared" si="15"/>
        <v>2360500</v>
      </c>
      <c r="K71" s="36">
        <f t="shared" si="15"/>
        <v>424890</v>
      </c>
      <c r="L71" s="36">
        <f t="shared" si="15"/>
        <v>2785390</v>
      </c>
      <c r="M71" s="36">
        <f t="shared" si="15"/>
        <v>10027500</v>
      </c>
      <c r="N71" s="36">
        <f t="shared" si="15"/>
        <v>1804950</v>
      </c>
      <c r="O71" s="36">
        <f t="shared" si="15"/>
        <v>11832450</v>
      </c>
      <c r="P71" s="36">
        <f t="shared" si="15"/>
        <v>14617840</v>
      </c>
      <c r="Q71" s="31"/>
      <c r="R71" s="31">
        <f t="shared" ref="R71:Y71" si="16">SUM(R52:R70)</f>
        <v>4748108.91</v>
      </c>
      <c r="S71" s="31">
        <f t="shared" si="16"/>
        <v>5196873.3899999997</v>
      </c>
      <c r="T71" s="31">
        <f t="shared" si="16"/>
        <v>10066514.25</v>
      </c>
      <c r="U71" s="31">
        <f t="shared" si="16"/>
        <v>16994996.522999998</v>
      </c>
      <c r="V71" s="31">
        <f t="shared" si="16"/>
        <v>500046.26</v>
      </c>
      <c r="W71" s="31">
        <f t="shared" si="16"/>
        <v>97</v>
      </c>
      <c r="X71" s="31">
        <f t="shared" si="16"/>
        <v>31</v>
      </c>
      <c r="Y71" s="31">
        <f t="shared" si="16"/>
        <v>24</v>
      </c>
      <c r="Z71"/>
      <c r="AA71"/>
      <c r="AB71"/>
    </row>
    <row r="73" spans="1:28" x14ac:dyDescent="0.25">
      <c r="I73" t="s">
        <v>44</v>
      </c>
    </row>
    <row r="77" spans="1:28" x14ac:dyDescent="0.25">
      <c r="N77" t="s">
        <v>44</v>
      </c>
    </row>
  </sheetData>
  <mergeCells count="33">
    <mergeCell ref="B2:Q2"/>
    <mergeCell ref="R2:T2"/>
    <mergeCell ref="U2:V2"/>
    <mergeCell ref="W2:Y2"/>
    <mergeCell ref="C4:C22"/>
    <mergeCell ref="D4:D7"/>
    <mergeCell ref="D8:D10"/>
    <mergeCell ref="D12:D15"/>
    <mergeCell ref="D16:D20"/>
    <mergeCell ref="D21:D22"/>
    <mergeCell ref="W25:Y25"/>
    <mergeCell ref="C52:C70"/>
    <mergeCell ref="B48:E48"/>
    <mergeCell ref="W50:Y50"/>
    <mergeCell ref="B50:Q50"/>
    <mergeCell ref="C27:C47"/>
    <mergeCell ref="D27:D30"/>
    <mergeCell ref="D31:D33"/>
    <mergeCell ref="B71:E71"/>
    <mergeCell ref="D52:D55"/>
    <mergeCell ref="D56:D58"/>
    <mergeCell ref="D60:D64"/>
    <mergeCell ref="D65:D68"/>
    <mergeCell ref="D69:D70"/>
    <mergeCell ref="B23:E23"/>
    <mergeCell ref="R50:T50"/>
    <mergeCell ref="U50:V50"/>
    <mergeCell ref="D35:D40"/>
    <mergeCell ref="R25:T25"/>
    <mergeCell ref="U25:V25"/>
    <mergeCell ref="D41:D45"/>
    <mergeCell ref="D46:D47"/>
    <mergeCell ref="B25:Q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"/>
  <sheetViews>
    <sheetView topLeftCell="B46" workbookViewId="0">
      <selection activeCell="F10" sqref="F10"/>
    </sheetView>
  </sheetViews>
  <sheetFormatPr defaultColWidth="14.5703125" defaultRowHeight="15" x14ac:dyDescent="0.25"/>
  <cols>
    <col min="5" max="5" width="28.7109375" customWidth="1"/>
    <col min="7" max="7" width="18.85546875" customWidth="1"/>
    <col min="8" max="8" width="22.42578125" customWidth="1"/>
    <col min="9" max="9" width="27.140625" customWidth="1"/>
    <col min="10" max="10" width="23.85546875" customWidth="1"/>
    <col min="11" max="11" width="23.140625" customWidth="1"/>
    <col min="12" max="12" width="17.85546875" bestFit="1" customWidth="1"/>
    <col min="13" max="13" width="19.7109375" bestFit="1" customWidth="1"/>
    <col min="14" max="14" width="17.85546875" bestFit="1" customWidth="1"/>
    <col min="15" max="16" width="19.7109375" bestFit="1" customWidth="1"/>
  </cols>
  <sheetData>
    <row r="2" spans="1:25" ht="6.75" customHeight="1" thickBot="1" x14ac:dyDescent="0.3"/>
    <row r="3" spans="1:25" ht="41.25" customHeight="1" thickBot="1" x14ac:dyDescent="0.3">
      <c r="B3" s="61" t="s">
        <v>52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55" t="s">
        <v>50</v>
      </c>
      <c r="S3" s="56"/>
      <c r="T3" s="57"/>
      <c r="U3" s="55" t="s">
        <v>51</v>
      </c>
      <c r="V3" s="57"/>
      <c r="W3" s="55" t="s">
        <v>55</v>
      </c>
      <c r="X3" s="56"/>
      <c r="Y3" s="57"/>
    </row>
    <row r="4" spans="1:25" ht="126.75" thickBot="1" x14ac:dyDescent="0.3">
      <c r="B4" s="31" t="s">
        <v>0</v>
      </c>
      <c r="C4" s="32" t="s">
        <v>1</v>
      </c>
      <c r="D4" s="32" t="s">
        <v>2</v>
      </c>
      <c r="E4" s="32" t="s">
        <v>3</v>
      </c>
      <c r="F4" s="32" t="s">
        <v>4</v>
      </c>
      <c r="G4" s="32" t="s">
        <v>47</v>
      </c>
      <c r="H4" s="32" t="s">
        <v>46</v>
      </c>
      <c r="I4" s="32" t="s">
        <v>5</v>
      </c>
      <c r="J4" s="32" t="s">
        <v>7</v>
      </c>
      <c r="K4" s="32" t="s">
        <v>59</v>
      </c>
      <c r="L4" s="32" t="s">
        <v>62</v>
      </c>
      <c r="M4" s="32" t="s">
        <v>60</v>
      </c>
      <c r="N4" s="32" t="s">
        <v>61</v>
      </c>
      <c r="O4" s="32" t="s">
        <v>64</v>
      </c>
      <c r="P4" s="32" t="s">
        <v>63</v>
      </c>
      <c r="Q4" s="32" t="s">
        <v>6</v>
      </c>
      <c r="R4" s="32" t="s">
        <v>58</v>
      </c>
      <c r="S4" s="32" t="s">
        <v>57</v>
      </c>
      <c r="T4" s="32" t="s">
        <v>48</v>
      </c>
      <c r="U4" s="32" t="s">
        <v>58</v>
      </c>
      <c r="V4" s="32" t="s">
        <v>57</v>
      </c>
      <c r="W4" s="32" t="s">
        <v>53</v>
      </c>
      <c r="X4" s="32" t="s">
        <v>54</v>
      </c>
      <c r="Y4" s="32" t="s">
        <v>56</v>
      </c>
    </row>
    <row r="5" spans="1:25" ht="15.75" x14ac:dyDescent="0.25">
      <c r="B5" s="30">
        <v>1</v>
      </c>
      <c r="C5" s="70" t="s">
        <v>65</v>
      </c>
      <c r="D5" s="60" t="s">
        <v>8</v>
      </c>
      <c r="E5" s="6" t="s">
        <v>9</v>
      </c>
      <c r="F5" s="37">
        <v>10</v>
      </c>
      <c r="G5" s="33">
        <v>8</v>
      </c>
      <c r="H5" s="33">
        <v>2</v>
      </c>
      <c r="I5" s="34">
        <v>45</v>
      </c>
      <c r="J5" s="35">
        <v>65250</v>
      </c>
      <c r="K5" s="35">
        <f>SUM(J5*18%)</f>
        <v>11745</v>
      </c>
      <c r="L5" s="35">
        <f>J5+K5</f>
        <v>76995</v>
      </c>
      <c r="M5" s="35">
        <v>152500</v>
      </c>
      <c r="N5" s="35">
        <f t="shared" ref="N5:N24" si="0">SUM(M5*18%)</f>
        <v>27450</v>
      </c>
      <c r="O5" s="35">
        <f t="shared" ref="O5:O24" si="1">M5+N5</f>
        <v>179950</v>
      </c>
      <c r="P5" s="35">
        <f>L5+O5</f>
        <v>256945</v>
      </c>
      <c r="Q5" s="33"/>
      <c r="R5" s="33">
        <v>217015</v>
      </c>
      <c r="S5" s="33">
        <v>1655</v>
      </c>
      <c r="T5" s="33">
        <v>110162.5</v>
      </c>
      <c r="U5" s="33">
        <v>42628</v>
      </c>
      <c r="V5" s="33">
        <v>0</v>
      </c>
      <c r="W5" s="33">
        <v>2</v>
      </c>
      <c r="X5" s="33">
        <v>0</v>
      </c>
      <c r="Y5" s="33">
        <v>0</v>
      </c>
    </row>
    <row r="6" spans="1:25" ht="15.75" x14ac:dyDescent="0.25">
      <c r="B6" s="4">
        <v>2</v>
      </c>
      <c r="C6" s="68"/>
      <c r="D6" s="67"/>
      <c r="E6" s="6" t="s">
        <v>10</v>
      </c>
      <c r="F6" s="37">
        <v>4</v>
      </c>
      <c r="G6" s="33">
        <v>3</v>
      </c>
      <c r="H6" s="33">
        <v>1</v>
      </c>
      <c r="I6" s="34">
        <v>20</v>
      </c>
      <c r="J6" s="35">
        <v>29000</v>
      </c>
      <c r="K6" s="35">
        <f t="shared" ref="K6:K25" si="2">SUM(J6*18%)</f>
        <v>5220</v>
      </c>
      <c r="L6" s="35">
        <f t="shared" ref="L6:L25" si="3">J6+K6</f>
        <v>34220</v>
      </c>
      <c r="M6" s="35">
        <v>65000</v>
      </c>
      <c r="N6" s="35">
        <f t="shared" si="0"/>
        <v>11700</v>
      </c>
      <c r="O6" s="35">
        <f t="shared" si="1"/>
        <v>76700</v>
      </c>
      <c r="P6" s="35">
        <f t="shared" ref="P6:P23" si="4">L6+O6</f>
        <v>110920</v>
      </c>
      <c r="Q6" s="33"/>
      <c r="R6" s="33">
        <v>34237</v>
      </c>
      <c r="S6" s="33">
        <v>0</v>
      </c>
      <c r="T6" s="33">
        <v>17118.5</v>
      </c>
      <c r="U6" s="33">
        <v>1740</v>
      </c>
      <c r="V6" s="33">
        <v>0</v>
      </c>
      <c r="W6" s="33">
        <v>1</v>
      </c>
      <c r="X6" s="33">
        <v>0</v>
      </c>
      <c r="Y6" s="33">
        <v>0</v>
      </c>
    </row>
    <row r="7" spans="1:25" ht="15.75" x14ac:dyDescent="0.25">
      <c r="B7" s="4">
        <v>3</v>
      </c>
      <c r="C7" s="68"/>
      <c r="D7" s="67"/>
      <c r="E7" s="33" t="s">
        <v>11</v>
      </c>
      <c r="F7" s="37">
        <v>141</v>
      </c>
      <c r="G7" s="33">
        <v>81</v>
      </c>
      <c r="H7" s="33">
        <v>60</v>
      </c>
      <c r="I7" s="34">
        <v>614</v>
      </c>
      <c r="J7" s="35">
        <v>895100</v>
      </c>
      <c r="K7" s="35">
        <f t="shared" si="2"/>
        <v>161118</v>
      </c>
      <c r="L7" s="35">
        <f t="shared" si="3"/>
        <v>1056218</v>
      </c>
      <c r="M7" s="35">
        <v>2242500</v>
      </c>
      <c r="N7" s="35">
        <f t="shared" si="0"/>
        <v>403650</v>
      </c>
      <c r="O7" s="35">
        <f t="shared" si="1"/>
        <v>2646150</v>
      </c>
      <c r="P7" s="35">
        <f t="shared" si="4"/>
        <v>3702368</v>
      </c>
      <c r="Q7" s="33"/>
      <c r="R7" s="33">
        <v>4667543</v>
      </c>
      <c r="S7" s="33">
        <v>4247404</v>
      </c>
      <c r="T7" s="33">
        <v>6579441</v>
      </c>
      <c r="U7" s="33">
        <v>1817196</v>
      </c>
      <c r="V7" s="33">
        <v>384568</v>
      </c>
      <c r="W7" s="33">
        <v>57</v>
      </c>
      <c r="X7" s="33">
        <v>14</v>
      </c>
      <c r="Y7" s="33">
        <v>11</v>
      </c>
    </row>
    <row r="8" spans="1:25" ht="15.75" x14ac:dyDescent="0.25">
      <c r="B8" s="4">
        <v>4</v>
      </c>
      <c r="C8" s="68"/>
      <c r="D8" s="67"/>
      <c r="E8" s="34" t="s">
        <v>12</v>
      </c>
      <c r="F8" s="37">
        <v>13</v>
      </c>
      <c r="G8" s="33">
        <v>4</v>
      </c>
      <c r="H8" s="33">
        <v>9</v>
      </c>
      <c r="I8" s="34">
        <v>26</v>
      </c>
      <c r="J8" s="35">
        <v>43500</v>
      </c>
      <c r="K8" s="35">
        <f t="shared" si="2"/>
        <v>7830</v>
      </c>
      <c r="L8" s="35">
        <f t="shared" si="3"/>
        <v>51330</v>
      </c>
      <c r="M8" s="35">
        <v>212500</v>
      </c>
      <c r="N8" s="35">
        <f t="shared" si="0"/>
        <v>38250</v>
      </c>
      <c r="O8" s="35">
        <f t="shared" si="1"/>
        <v>250750</v>
      </c>
      <c r="P8" s="35">
        <f t="shared" si="4"/>
        <v>302080</v>
      </c>
      <c r="Q8" s="33"/>
      <c r="R8" s="33">
        <v>100564</v>
      </c>
      <c r="S8" s="33">
        <v>0</v>
      </c>
      <c r="T8" s="33">
        <v>50282</v>
      </c>
      <c r="U8" s="33">
        <v>280807</v>
      </c>
      <c r="V8" s="33">
        <v>9564</v>
      </c>
      <c r="W8" s="33">
        <v>9</v>
      </c>
      <c r="X8" s="33">
        <v>0</v>
      </c>
      <c r="Y8" s="33">
        <v>0</v>
      </c>
    </row>
    <row r="9" spans="1:25" ht="15.75" x14ac:dyDescent="0.25">
      <c r="A9">
        <v>19</v>
      </c>
      <c r="B9" s="4">
        <v>5</v>
      </c>
      <c r="C9" s="68"/>
      <c r="D9" s="68" t="s">
        <v>16</v>
      </c>
      <c r="E9" s="33" t="s">
        <v>13</v>
      </c>
      <c r="F9" s="37">
        <v>20</v>
      </c>
      <c r="G9" s="33">
        <v>16</v>
      </c>
      <c r="H9" s="33">
        <v>4</v>
      </c>
      <c r="I9" s="34">
        <v>78</v>
      </c>
      <c r="J9" s="35">
        <v>115360</v>
      </c>
      <c r="K9" s="35">
        <f t="shared" si="2"/>
        <v>20764.8</v>
      </c>
      <c r="L9" s="35">
        <f t="shared" si="3"/>
        <v>136124.79999999999</v>
      </c>
      <c r="M9" s="35">
        <v>282500</v>
      </c>
      <c r="N9" s="35">
        <f t="shared" si="0"/>
        <v>50850</v>
      </c>
      <c r="O9" s="35">
        <f t="shared" si="1"/>
        <v>333350</v>
      </c>
      <c r="P9" s="35">
        <f t="shared" si="4"/>
        <v>469474.8</v>
      </c>
      <c r="Q9" s="33"/>
      <c r="R9" s="33">
        <v>193295</v>
      </c>
      <c r="S9" s="33">
        <v>140815</v>
      </c>
      <c r="T9" s="33">
        <v>237462</v>
      </c>
      <c r="U9" s="33">
        <v>77144</v>
      </c>
      <c r="V9" s="33">
        <v>14778</v>
      </c>
      <c r="W9" s="33">
        <v>2</v>
      </c>
      <c r="X9" s="33">
        <v>1</v>
      </c>
      <c r="Y9" s="33">
        <v>0</v>
      </c>
    </row>
    <row r="10" spans="1:25" ht="15.75" x14ac:dyDescent="0.25">
      <c r="B10" s="4">
        <v>6</v>
      </c>
      <c r="C10" s="68"/>
      <c r="D10" s="68"/>
      <c r="E10" s="33" t="s">
        <v>14</v>
      </c>
      <c r="F10" s="37">
        <v>36</v>
      </c>
      <c r="G10" s="33">
        <v>36</v>
      </c>
      <c r="H10" s="33">
        <v>0</v>
      </c>
      <c r="I10" s="34">
        <v>75</v>
      </c>
      <c r="J10" s="35">
        <v>78750</v>
      </c>
      <c r="K10" s="35">
        <f t="shared" si="2"/>
        <v>14175</v>
      </c>
      <c r="L10" s="35">
        <f t="shared" si="3"/>
        <v>92925</v>
      </c>
      <c r="M10" s="35">
        <v>450000</v>
      </c>
      <c r="N10" s="35">
        <f t="shared" si="0"/>
        <v>81000</v>
      </c>
      <c r="O10" s="35">
        <f t="shared" si="1"/>
        <v>531000</v>
      </c>
      <c r="P10" s="35">
        <f t="shared" si="4"/>
        <v>623925</v>
      </c>
      <c r="Q10" s="33"/>
      <c r="R10" s="33">
        <v>10262</v>
      </c>
      <c r="S10" s="33">
        <v>19413</v>
      </c>
      <c r="T10" s="33">
        <v>24545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</row>
    <row r="11" spans="1:25" ht="15.75" x14ac:dyDescent="0.25">
      <c r="B11" s="4">
        <v>7</v>
      </c>
      <c r="C11" s="68"/>
      <c r="D11" s="68"/>
      <c r="E11" s="6" t="s">
        <v>15</v>
      </c>
      <c r="F11" s="37">
        <v>187</v>
      </c>
      <c r="G11" s="6">
        <v>129</v>
      </c>
      <c r="H11" s="6">
        <v>58</v>
      </c>
      <c r="I11" s="34">
        <v>544</v>
      </c>
      <c r="J11" s="35">
        <v>672450</v>
      </c>
      <c r="K11" s="35">
        <f t="shared" si="2"/>
        <v>121041</v>
      </c>
      <c r="L11" s="35">
        <f t="shared" si="3"/>
        <v>793491</v>
      </c>
      <c r="M11" s="35">
        <v>2687500</v>
      </c>
      <c r="N11" s="35">
        <f t="shared" si="0"/>
        <v>483750</v>
      </c>
      <c r="O11" s="35">
        <f t="shared" si="1"/>
        <v>3171250</v>
      </c>
      <c r="P11" s="35">
        <f t="shared" si="4"/>
        <v>3964741</v>
      </c>
      <c r="Q11" s="33"/>
      <c r="R11" s="33">
        <v>1979401</v>
      </c>
      <c r="S11" s="33">
        <v>65541</v>
      </c>
      <c r="T11" s="33">
        <v>1056577</v>
      </c>
      <c r="U11" s="33">
        <v>638158</v>
      </c>
      <c r="V11" s="33">
        <v>36143</v>
      </c>
      <c r="W11" s="33">
        <v>56</v>
      </c>
      <c r="X11" s="33">
        <v>4</v>
      </c>
      <c r="Y11" s="33">
        <v>1</v>
      </c>
    </row>
    <row r="12" spans="1:25" ht="15.75" x14ac:dyDescent="0.25">
      <c r="B12" s="4">
        <v>8</v>
      </c>
      <c r="C12" s="68"/>
      <c r="D12" s="33" t="s">
        <v>24</v>
      </c>
      <c r="E12" s="34" t="s">
        <v>17</v>
      </c>
      <c r="F12" s="37">
        <v>3</v>
      </c>
      <c r="G12" s="6">
        <v>1</v>
      </c>
      <c r="H12" s="6">
        <v>2</v>
      </c>
      <c r="I12" s="34">
        <v>6</v>
      </c>
      <c r="J12" s="35">
        <v>14500</v>
      </c>
      <c r="K12" s="35">
        <f t="shared" si="2"/>
        <v>2610</v>
      </c>
      <c r="L12" s="35">
        <f t="shared" si="3"/>
        <v>17110</v>
      </c>
      <c r="M12" s="35">
        <v>37500</v>
      </c>
      <c r="N12" s="35">
        <f t="shared" si="0"/>
        <v>6750</v>
      </c>
      <c r="O12" s="35">
        <f t="shared" si="1"/>
        <v>44250</v>
      </c>
      <c r="P12" s="35">
        <f t="shared" si="4"/>
        <v>61360</v>
      </c>
      <c r="Q12" s="38"/>
      <c r="R12" s="33">
        <v>26917</v>
      </c>
      <c r="S12" s="33">
        <v>570</v>
      </c>
      <c r="T12" s="33">
        <v>14028</v>
      </c>
      <c r="U12" s="33">
        <v>7417</v>
      </c>
      <c r="V12" s="33">
        <v>576</v>
      </c>
      <c r="W12" s="33">
        <v>2</v>
      </c>
      <c r="X12" s="33">
        <v>1</v>
      </c>
      <c r="Y12" s="33">
        <v>1</v>
      </c>
    </row>
    <row r="13" spans="1:25" ht="15.75" x14ac:dyDescent="0.25">
      <c r="B13" s="4">
        <v>9</v>
      </c>
      <c r="C13" s="68"/>
      <c r="D13" s="58" t="s">
        <v>21</v>
      </c>
      <c r="E13" s="34" t="s">
        <v>18</v>
      </c>
      <c r="F13" s="37">
        <v>36</v>
      </c>
      <c r="G13" s="6">
        <v>16</v>
      </c>
      <c r="H13" s="6">
        <v>20</v>
      </c>
      <c r="I13" s="34">
        <v>154</v>
      </c>
      <c r="J13" s="35">
        <v>229000</v>
      </c>
      <c r="K13" s="35">
        <f t="shared" si="2"/>
        <v>41220</v>
      </c>
      <c r="L13" s="35">
        <f t="shared" si="3"/>
        <v>270220</v>
      </c>
      <c r="M13" s="35">
        <v>662500</v>
      </c>
      <c r="N13" s="35">
        <f t="shared" si="0"/>
        <v>119250</v>
      </c>
      <c r="O13" s="35">
        <f t="shared" si="1"/>
        <v>781750</v>
      </c>
      <c r="P13" s="35">
        <f t="shared" si="4"/>
        <v>1051970</v>
      </c>
      <c r="Q13" s="33"/>
      <c r="R13" s="33">
        <v>1395193</v>
      </c>
      <c r="S13" s="33">
        <v>1509255</v>
      </c>
      <c r="T13" s="33">
        <v>2206852</v>
      </c>
      <c r="U13" s="33">
        <v>845789</v>
      </c>
      <c r="V13" s="33">
        <v>321071</v>
      </c>
      <c r="W13" s="33">
        <v>20</v>
      </c>
      <c r="X13" s="33">
        <v>1</v>
      </c>
      <c r="Y13" s="33">
        <v>1</v>
      </c>
    </row>
    <row r="14" spans="1:25" ht="15.75" x14ac:dyDescent="0.25">
      <c r="B14" s="4">
        <v>10</v>
      </c>
      <c r="C14" s="68"/>
      <c r="D14" s="59"/>
      <c r="E14" s="33" t="s">
        <v>19</v>
      </c>
      <c r="F14" s="37">
        <v>2</v>
      </c>
      <c r="G14" s="6">
        <v>0</v>
      </c>
      <c r="H14" s="6">
        <v>2</v>
      </c>
      <c r="I14" s="34">
        <v>7</v>
      </c>
      <c r="J14" s="35">
        <v>10900</v>
      </c>
      <c r="K14" s="35">
        <f t="shared" si="2"/>
        <v>1962</v>
      </c>
      <c r="L14" s="35">
        <f t="shared" si="3"/>
        <v>12862</v>
      </c>
      <c r="M14" s="35">
        <v>40000</v>
      </c>
      <c r="N14" s="35">
        <f t="shared" si="0"/>
        <v>7200</v>
      </c>
      <c r="O14" s="35">
        <f t="shared" si="1"/>
        <v>47200</v>
      </c>
      <c r="P14" s="35">
        <f t="shared" si="4"/>
        <v>60062</v>
      </c>
      <c r="Q14" s="38"/>
      <c r="R14" s="33">
        <v>0</v>
      </c>
      <c r="S14" s="33">
        <v>0</v>
      </c>
      <c r="T14" s="33">
        <v>0</v>
      </c>
      <c r="U14" s="33">
        <v>5792</v>
      </c>
      <c r="V14" s="33">
        <v>6345</v>
      </c>
      <c r="W14" s="33">
        <v>2</v>
      </c>
      <c r="X14" s="33">
        <v>0</v>
      </c>
      <c r="Y14" s="33">
        <v>0</v>
      </c>
    </row>
    <row r="15" spans="1:25" ht="15.75" x14ac:dyDescent="0.25">
      <c r="B15" s="4">
        <v>11</v>
      </c>
      <c r="C15" s="68"/>
      <c r="D15" s="59"/>
      <c r="E15" s="34" t="s">
        <v>20</v>
      </c>
      <c r="F15" s="37">
        <v>5</v>
      </c>
      <c r="G15" s="6">
        <v>2</v>
      </c>
      <c r="H15" s="6">
        <v>3</v>
      </c>
      <c r="I15" s="34">
        <v>22</v>
      </c>
      <c r="J15" s="35">
        <v>33850</v>
      </c>
      <c r="K15" s="35">
        <f t="shared" si="2"/>
        <v>6093</v>
      </c>
      <c r="L15" s="35">
        <f t="shared" si="3"/>
        <v>39943</v>
      </c>
      <c r="M15" s="35">
        <v>62500</v>
      </c>
      <c r="N15" s="35">
        <f t="shared" si="0"/>
        <v>11250</v>
      </c>
      <c r="O15" s="35">
        <f t="shared" si="1"/>
        <v>73750</v>
      </c>
      <c r="P15" s="35">
        <f t="shared" si="4"/>
        <v>113693</v>
      </c>
      <c r="Q15" s="38"/>
      <c r="R15" s="33">
        <v>11126</v>
      </c>
      <c r="S15" s="28">
        <v>5421</v>
      </c>
      <c r="T15" s="33">
        <v>10984</v>
      </c>
      <c r="U15" s="6">
        <v>29266</v>
      </c>
      <c r="V15" s="33">
        <v>9361</v>
      </c>
      <c r="W15" s="33">
        <v>3</v>
      </c>
      <c r="X15" s="33">
        <v>0</v>
      </c>
      <c r="Y15" s="33">
        <v>0</v>
      </c>
    </row>
    <row r="16" spans="1:25" ht="15.75" x14ac:dyDescent="0.25">
      <c r="B16" s="4">
        <v>12</v>
      </c>
      <c r="C16" s="68"/>
      <c r="D16" s="59"/>
      <c r="E16" s="33" t="s">
        <v>22</v>
      </c>
      <c r="F16" s="37">
        <v>1</v>
      </c>
      <c r="G16" s="6">
        <v>0</v>
      </c>
      <c r="H16" s="6">
        <v>1</v>
      </c>
      <c r="I16" s="34">
        <v>5</v>
      </c>
      <c r="J16" s="35">
        <v>7250</v>
      </c>
      <c r="K16" s="35">
        <f t="shared" si="2"/>
        <v>1305</v>
      </c>
      <c r="L16" s="35">
        <f t="shared" si="3"/>
        <v>8555</v>
      </c>
      <c r="M16" s="35">
        <v>20000</v>
      </c>
      <c r="N16" s="35">
        <f t="shared" si="0"/>
        <v>3600</v>
      </c>
      <c r="O16" s="35">
        <f t="shared" si="1"/>
        <v>23600</v>
      </c>
      <c r="P16" s="35">
        <f t="shared" si="4"/>
        <v>32155</v>
      </c>
      <c r="Q16" s="38"/>
      <c r="R16" s="38">
        <v>0</v>
      </c>
      <c r="S16" s="38">
        <v>0</v>
      </c>
      <c r="T16" s="38">
        <v>0</v>
      </c>
      <c r="U16" s="33">
        <v>6314</v>
      </c>
      <c r="V16" s="33">
        <v>14551</v>
      </c>
      <c r="W16" s="33">
        <v>1</v>
      </c>
      <c r="X16" s="33">
        <v>0</v>
      </c>
      <c r="Y16" s="33">
        <v>0</v>
      </c>
    </row>
    <row r="17" spans="1:25" ht="15.75" x14ac:dyDescent="0.25">
      <c r="B17" s="4">
        <v>13</v>
      </c>
      <c r="C17" s="68"/>
      <c r="D17" s="59"/>
      <c r="E17" s="7" t="s">
        <v>23</v>
      </c>
      <c r="F17" s="37">
        <v>24</v>
      </c>
      <c r="G17" s="6">
        <v>18</v>
      </c>
      <c r="H17" s="6">
        <v>6</v>
      </c>
      <c r="I17" s="34">
        <v>67</v>
      </c>
      <c r="J17" s="35">
        <v>97150</v>
      </c>
      <c r="K17" s="35">
        <f t="shared" si="2"/>
        <v>17487</v>
      </c>
      <c r="L17" s="35">
        <f t="shared" si="3"/>
        <v>114637</v>
      </c>
      <c r="M17" s="35">
        <v>395000</v>
      </c>
      <c r="N17" s="35">
        <f t="shared" si="0"/>
        <v>71100</v>
      </c>
      <c r="O17" s="35">
        <f t="shared" si="1"/>
        <v>466100</v>
      </c>
      <c r="P17" s="35">
        <f t="shared" si="4"/>
        <v>580737</v>
      </c>
      <c r="Q17" s="33"/>
      <c r="R17" s="38">
        <v>94901</v>
      </c>
      <c r="S17" s="38">
        <v>8635</v>
      </c>
      <c r="T17" s="38">
        <v>56086</v>
      </c>
      <c r="U17" s="33">
        <v>1733</v>
      </c>
      <c r="V17" s="33">
        <v>2946</v>
      </c>
      <c r="W17" s="33">
        <v>4</v>
      </c>
      <c r="X17" s="33">
        <v>2</v>
      </c>
      <c r="Y17" s="33">
        <v>1</v>
      </c>
    </row>
    <row r="18" spans="1:25" ht="15.75" x14ac:dyDescent="0.25">
      <c r="B18" s="4">
        <v>14</v>
      </c>
      <c r="C18" s="68"/>
      <c r="D18" s="60"/>
      <c r="E18" s="33" t="s">
        <v>25</v>
      </c>
      <c r="F18" s="37">
        <v>19</v>
      </c>
      <c r="G18" s="6">
        <v>1</v>
      </c>
      <c r="H18" s="6">
        <v>18</v>
      </c>
      <c r="I18" s="34">
        <v>73</v>
      </c>
      <c r="J18" s="35">
        <v>110200</v>
      </c>
      <c r="K18" s="35">
        <f t="shared" si="2"/>
        <v>19836</v>
      </c>
      <c r="L18" s="35">
        <f t="shared" si="3"/>
        <v>130036</v>
      </c>
      <c r="M18" s="35">
        <v>267500</v>
      </c>
      <c r="N18" s="35">
        <f t="shared" si="0"/>
        <v>48150</v>
      </c>
      <c r="O18" s="35">
        <f t="shared" si="1"/>
        <v>315650</v>
      </c>
      <c r="P18" s="35">
        <f t="shared" si="4"/>
        <v>445686</v>
      </c>
      <c r="Q18" s="33"/>
      <c r="R18" s="38">
        <v>393</v>
      </c>
      <c r="S18" s="38">
        <v>574</v>
      </c>
      <c r="T18" s="38">
        <v>770</v>
      </c>
      <c r="U18" s="33">
        <v>73232</v>
      </c>
      <c r="V18" s="33">
        <v>67459</v>
      </c>
      <c r="W18" s="33">
        <v>17</v>
      </c>
      <c r="X18" s="33">
        <v>5</v>
      </c>
      <c r="Y18" s="33">
        <v>4</v>
      </c>
    </row>
    <row r="19" spans="1:25" ht="15.75" x14ac:dyDescent="0.25">
      <c r="B19" s="4">
        <v>15</v>
      </c>
      <c r="C19" s="68"/>
      <c r="D19" s="69" t="s">
        <v>26</v>
      </c>
      <c r="E19" s="33" t="s">
        <v>27</v>
      </c>
      <c r="F19" s="37">
        <v>26</v>
      </c>
      <c r="G19" s="6">
        <v>16</v>
      </c>
      <c r="H19" s="6">
        <v>10</v>
      </c>
      <c r="I19" s="34">
        <v>109</v>
      </c>
      <c r="J19" s="35">
        <v>141050</v>
      </c>
      <c r="K19" s="35">
        <f t="shared" si="2"/>
        <v>25389</v>
      </c>
      <c r="L19" s="35">
        <f t="shared" si="3"/>
        <v>166439</v>
      </c>
      <c r="M19" s="35">
        <v>475000</v>
      </c>
      <c r="N19" s="35">
        <f t="shared" si="0"/>
        <v>85500</v>
      </c>
      <c r="O19" s="35">
        <f t="shared" si="1"/>
        <v>560500</v>
      </c>
      <c r="P19" s="35">
        <f t="shared" si="4"/>
        <v>726939</v>
      </c>
      <c r="Q19" s="33"/>
      <c r="R19" s="33">
        <v>107407</v>
      </c>
      <c r="S19" s="33">
        <v>27305</v>
      </c>
      <c r="T19" s="33">
        <v>81009</v>
      </c>
      <c r="U19" s="33">
        <v>54706</v>
      </c>
      <c r="V19" s="33">
        <v>65091</v>
      </c>
      <c r="W19" s="33">
        <v>10</v>
      </c>
      <c r="X19" s="33">
        <v>2</v>
      </c>
      <c r="Y19" s="33">
        <v>2</v>
      </c>
    </row>
    <row r="20" spans="1:25" ht="15.75" x14ac:dyDescent="0.25">
      <c r="B20" s="4">
        <v>16</v>
      </c>
      <c r="C20" s="68"/>
      <c r="D20" s="73"/>
      <c r="E20" s="33" t="s">
        <v>28</v>
      </c>
      <c r="F20" s="37">
        <v>135</v>
      </c>
      <c r="G20" s="6">
        <v>115</v>
      </c>
      <c r="H20" s="6">
        <v>20</v>
      </c>
      <c r="I20" s="34">
        <v>319</v>
      </c>
      <c r="J20" s="35">
        <v>401900</v>
      </c>
      <c r="K20" s="35">
        <f t="shared" si="2"/>
        <v>72342</v>
      </c>
      <c r="L20" s="35">
        <f t="shared" si="3"/>
        <v>474242</v>
      </c>
      <c r="M20" s="35">
        <v>2155000</v>
      </c>
      <c r="N20" s="35">
        <f t="shared" si="0"/>
        <v>387900</v>
      </c>
      <c r="O20" s="35">
        <f t="shared" si="1"/>
        <v>2542900</v>
      </c>
      <c r="P20" s="35">
        <f t="shared" si="4"/>
        <v>3017142</v>
      </c>
      <c r="Q20" s="33"/>
      <c r="R20" s="33">
        <v>2956571</v>
      </c>
      <c r="S20" s="33">
        <v>472836</v>
      </c>
      <c r="T20" s="33">
        <v>1951122</v>
      </c>
      <c r="U20" s="33">
        <v>577347</v>
      </c>
      <c r="V20" s="33">
        <v>277701</v>
      </c>
      <c r="W20" s="33">
        <v>20</v>
      </c>
      <c r="X20" s="33">
        <v>7</v>
      </c>
      <c r="Y20" s="33">
        <v>7</v>
      </c>
    </row>
    <row r="21" spans="1:25" ht="15.75" x14ac:dyDescent="0.25">
      <c r="B21" s="4">
        <v>17</v>
      </c>
      <c r="C21" s="68"/>
      <c r="D21" s="73"/>
      <c r="E21" s="34" t="s">
        <v>29</v>
      </c>
      <c r="F21" s="37">
        <v>18</v>
      </c>
      <c r="G21" s="6">
        <v>17</v>
      </c>
      <c r="H21" s="6">
        <v>1</v>
      </c>
      <c r="I21" s="34">
        <v>78</v>
      </c>
      <c r="J21" s="35">
        <v>112100</v>
      </c>
      <c r="K21" s="35">
        <f t="shared" si="2"/>
        <v>20178</v>
      </c>
      <c r="L21" s="35">
        <f t="shared" si="3"/>
        <v>132278</v>
      </c>
      <c r="M21" s="35">
        <v>360000</v>
      </c>
      <c r="N21" s="35">
        <f t="shared" si="0"/>
        <v>64800</v>
      </c>
      <c r="O21" s="35">
        <f t="shared" si="1"/>
        <v>424800</v>
      </c>
      <c r="P21" s="35">
        <f t="shared" si="4"/>
        <v>557078</v>
      </c>
      <c r="Q21" s="33"/>
      <c r="R21" s="33">
        <v>328588</v>
      </c>
      <c r="S21" s="33">
        <v>300113</v>
      </c>
      <c r="T21" s="33">
        <v>464407</v>
      </c>
      <c r="U21" s="33">
        <v>666</v>
      </c>
      <c r="V21" s="33">
        <v>57</v>
      </c>
      <c r="W21" s="33">
        <v>1</v>
      </c>
      <c r="X21" s="33">
        <v>0</v>
      </c>
      <c r="Y21" s="33">
        <v>0</v>
      </c>
    </row>
    <row r="22" spans="1:25" ht="15.75" x14ac:dyDescent="0.25">
      <c r="B22" s="4">
        <v>18</v>
      </c>
      <c r="C22" s="68"/>
      <c r="D22" s="73"/>
      <c r="E22" s="33" t="s">
        <v>30</v>
      </c>
      <c r="F22" s="37">
        <v>51</v>
      </c>
      <c r="G22" s="6">
        <v>39</v>
      </c>
      <c r="H22" s="6">
        <v>12</v>
      </c>
      <c r="I22" s="34">
        <v>240</v>
      </c>
      <c r="J22" s="35">
        <v>328000</v>
      </c>
      <c r="K22" s="35">
        <f t="shared" si="2"/>
        <v>59040</v>
      </c>
      <c r="L22" s="35">
        <f t="shared" si="3"/>
        <v>387040</v>
      </c>
      <c r="M22" s="35">
        <v>1062500</v>
      </c>
      <c r="N22" s="35">
        <f t="shared" si="0"/>
        <v>191250</v>
      </c>
      <c r="O22" s="35">
        <f t="shared" si="1"/>
        <v>1253750</v>
      </c>
      <c r="P22" s="35">
        <f t="shared" si="4"/>
        <v>1640790</v>
      </c>
      <c r="Q22" s="33"/>
      <c r="R22" s="33">
        <v>1302374</v>
      </c>
      <c r="S22" s="33">
        <v>755839</v>
      </c>
      <c r="T22" s="33">
        <v>1407027</v>
      </c>
      <c r="U22" s="33">
        <v>124331</v>
      </c>
      <c r="V22" s="33">
        <v>155272</v>
      </c>
      <c r="W22" s="33">
        <v>11</v>
      </c>
      <c r="X22" s="33">
        <v>2</v>
      </c>
      <c r="Y22" s="33">
        <v>1</v>
      </c>
    </row>
    <row r="23" spans="1:25" ht="15.75" x14ac:dyDescent="0.25">
      <c r="B23" s="4">
        <v>19</v>
      </c>
      <c r="C23" s="68"/>
      <c r="D23" s="70"/>
      <c r="E23" s="33" t="s">
        <v>31</v>
      </c>
      <c r="F23" s="37">
        <v>2</v>
      </c>
      <c r="G23" s="6">
        <v>2</v>
      </c>
      <c r="H23" s="6">
        <v>0</v>
      </c>
      <c r="I23" s="34">
        <v>10</v>
      </c>
      <c r="J23" s="35">
        <v>14500</v>
      </c>
      <c r="K23" s="35">
        <f t="shared" si="2"/>
        <v>2610</v>
      </c>
      <c r="L23" s="35">
        <f t="shared" si="3"/>
        <v>17110</v>
      </c>
      <c r="M23" s="35">
        <v>32500</v>
      </c>
      <c r="N23" s="35">
        <f t="shared" si="0"/>
        <v>5850</v>
      </c>
      <c r="O23" s="35">
        <f t="shared" si="1"/>
        <v>38350</v>
      </c>
      <c r="P23" s="35">
        <f t="shared" si="4"/>
        <v>55460</v>
      </c>
      <c r="Q23" s="33"/>
      <c r="R23" s="33">
        <v>62392</v>
      </c>
      <c r="S23" s="33">
        <v>11982</v>
      </c>
      <c r="T23" s="33">
        <v>43178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</row>
    <row r="24" spans="1:25" ht="15.75" x14ac:dyDescent="0.25">
      <c r="A24">
        <v>128</v>
      </c>
      <c r="B24" s="4">
        <v>20</v>
      </c>
      <c r="C24" s="68"/>
      <c r="D24" s="68" t="s">
        <v>32</v>
      </c>
      <c r="E24" s="34" t="s">
        <v>33</v>
      </c>
      <c r="F24" s="37">
        <v>129</v>
      </c>
      <c r="G24" s="33">
        <v>123</v>
      </c>
      <c r="H24" s="33">
        <v>6</v>
      </c>
      <c r="I24" s="34">
        <v>292</v>
      </c>
      <c r="J24" s="35">
        <v>423400</v>
      </c>
      <c r="K24" s="35">
        <f t="shared" si="2"/>
        <v>76212</v>
      </c>
      <c r="L24" s="35">
        <f t="shared" si="3"/>
        <v>499612</v>
      </c>
      <c r="M24" s="35">
        <v>1732500</v>
      </c>
      <c r="N24" s="35">
        <f t="shared" si="0"/>
        <v>311850</v>
      </c>
      <c r="O24" s="35">
        <f t="shared" si="1"/>
        <v>2044350</v>
      </c>
      <c r="P24" s="35">
        <f>L24+O24</f>
        <v>2543962</v>
      </c>
      <c r="Q24" s="33"/>
      <c r="R24" s="33">
        <v>1165859.1299999999</v>
      </c>
      <c r="S24" s="33">
        <v>630435</v>
      </c>
      <c r="T24" s="33">
        <v>1213364.6599999999</v>
      </c>
      <c r="U24" s="33">
        <v>23247.33</v>
      </c>
      <c r="V24" s="33">
        <v>56135</v>
      </c>
      <c r="W24" s="33">
        <v>5</v>
      </c>
      <c r="X24" s="33">
        <v>1</v>
      </c>
      <c r="Y24" s="33">
        <v>1</v>
      </c>
    </row>
    <row r="25" spans="1:25" ht="16.5" thickBot="1" x14ac:dyDescent="0.3">
      <c r="B25" s="4">
        <v>21</v>
      </c>
      <c r="C25" s="69"/>
      <c r="D25" s="69"/>
      <c r="E25" s="34" t="s">
        <v>34</v>
      </c>
      <c r="F25" s="37">
        <v>13</v>
      </c>
      <c r="G25" s="33">
        <v>6</v>
      </c>
      <c r="H25" s="33">
        <v>7</v>
      </c>
      <c r="I25" s="34">
        <v>52</v>
      </c>
      <c r="J25" s="35">
        <v>75400</v>
      </c>
      <c r="K25" s="35">
        <f t="shared" si="2"/>
        <v>13572</v>
      </c>
      <c r="L25" s="35">
        <f t="shared" si="3"/>
        <v>88972</v>
      </c>
      <c r="M25" s="35">
        <v>215000</v>
      </c>
      <c r="N25" s="35">
        <f>SUM(M25*18%)</f>
        <v>38700</v>
      </c>
      <c r="O25" s="35">
        <f>M25+N25</f>
        <v>253700</v>
      </c>
      <c r="P25" s="35">
        <f>L25+O25</f>
        <v>342672</v>
      </c>
      <c r="Q25" s="33"/>
      <c r="R25" s="33">
        <v>81579</v>
      </c>
      <c r="S25" s="33">
        <v>18370</v>
      </c>
      <c r="T25" s="28">
        <v>59159</v>
      </c>
      <c r="U25" s="33">
        <v>12511.33</v>
      </c>
      <c r="V25" s="33">
        <v>11540.33</v>
      </c>
      <c r="W25" s="33">
        <v>6</v>
      </c>
      <c r="X25" s="33">
        <v>6</v>
      </c>
      <c r="Y25" s="33">
        <v>5</v>
      </c>
    </row>
    <row r="26" spans="1:25" ht="16.5" thickBot="1" x14ac:dyDescent="0.3">
      <c r="B26" s="64" t="s">
        <v>35</v>
      </c>
      <c r="C26" s="65"/>
      <c r="D26" s="65"/>
      <c r="E26" s="66"/>
      <c r="F26" s="31">
        <f t="shared" ref="F26:L26" si="5">SUM(F5:F25)</f>
        <v>875</v>
      </c>
      <c r="G26" s="31">
        <f t="shared" si="5"/>
        <v>633</v>
      </c>
      <c r="H26" s="31">
        <f t="shared" si="5"/>
        <v>242</v>
      </c>
      <c r="I26" s="31">
        <f t="shared" si="5"/>
        <v>2836</v>
      </c>
      <c r="J26" s="36">
        <f t="shared" si="5"/>
        <v>3898610</v>
      </c>
      <c r="K26" s="36">
        <f t="shared" si="5"/>
        <v>701749.8</v>
      </c>
      <c r="L26" s="36">
        <f t="shared" si="5"/>
        <v>4600359.8</v>
      </c>
      <c r="M26" s="36">
        <f>SUM(M5:M25)</f>
        <v>13610000</v>
      </c>
      <c r="N26" s="36">
        <f t="shared" ref="N26:P26" si="6">SUM(N5:N25)</f>
        <v>2449800</v>
      </c>
      <c r="O26" s="36">
        <f t="shared" si="6"/>
        <v>16059800</v>
      </c>
      <c r="P26" s="36">
        <f t="shared" si="6"/>
        <v>20660159.800000001</v>
      </c>
      <c r="Q26" s="31"/>
      <c r="R26" s="31"/>
      <c r="S26" s="31"/>
      <c r="T26" s="31"/>
      <c r="U26" s="31"/>
      <c r="V26" s="31"/>
      <c r="W26" s="31"/>
      <c r="X26" s="31"/>
      <c r="Y26" s="31"/>
    </row>
  </sheetData>
  <mergeCells count="11">
    <mergeCell ref="B26:E26"/>
    <mergeCell ref="D13:D18"/>
    <mergeCell ref="D19:D23"/>
    <mergeCell ref="B3:Q3"/>
    <mergeCell ref="R3:T3"/>
    <mergeCell ref="U3:V3"/>
    <mergeCell ref="W3:Y3"/>
    <mergeCell ref="C5:C25"/>
    <mergeCell ref="D5:D8"/>
    <mergeCell ref="D9:D11"/>
    <mergeCell ref="D24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workbookViewId="0">
      <selection activeCell="G7" sqref="G7"/>
    </sheetView>
  </sheetViews>
  <sheetFormatPr defaultRowHeight="15" x14ac:dyDescent="0.25"/>
  <cols>
    <col min="3" max="3" width="14.5703125" customWidth="1"/>
    <col min="4" max="4" width="12.28515625" customWidth="1"/>
    <col min="5" max="5" width="17" customWidth="1"/>
    <col min="6" max="6" width="7.7109375" bestFit="1" customWidth="1"/>
    <col min="8" max="8" width="10.28515625" bestFit="1" customWidth="1"/>
    <col min="9" max="9" width="13.7109375" customWidth="1"/>
  </cols>
  <sheetData>
    <row r="2" spans="2:20" ht="110.25" x14ac:dyDescent="0.25">
      <c r="B2" s="19" t="s">
        <v>0</v>
      </c>
      <c r="C2" s="12" t="s">
        <v>1</v>
      </c>
      <c r="D2" s="19" t="s">
        <v>2</v>
      </c>
      <c r="E2" s="19" t="s">
        <v>3</v>
      </c>
      <c r="F2" s="12" t="s">
        <v>4</v>
      </c>
      <c r="G2" s="12" t="s">
        <v>5</v>
      </c>
      <c r="H2" s="12" t="s">
        <v>7</v>
      </c>
      <c r="I2" s="12" t="s">
        <v>6</v>
      </c>
    </row>
    <row r="3" spans="2:20" ht="30" customHeight="1" x14ac:dyDescent="0.25">
      <c r="B3" s="4">
        <v>1</v>
      </c>
      <c r="C3" s="21" t="s">
        <v>36</v>
      </c>
      <c r="D3" s="20" t="s">
        <v>8</v>
      </c>
      <c r="E3" s="17" t="s">
        <v>37</v>
      </c>
      <c r="F3" s="17">
        <v>4</v>
      </c>
      <c r="G3" s="17">
        <v>20</v>
      </c>
      <c r="H3" s="17">
        <v>25500</v>
      </c>
      <c r="I3" s="4"/>
    </row>
    <row r="4" spans="2:20" ht="30" x14ac:dyDescent="0.25">
      <c r="B4" s="4">
        <v>2</v>
      </c>
      <c r="C4" s="21" t="s">
        <v>36</v>
      </c>
      <c r="D4" s="20" t="s">
        <v>8</v>
      </c>
      <c r="E4" s="17" t="s">
        <v>38</v>
      </c>
      <c r="F4" s="17">
        <v>3</v>
      </c>
      <c r="G4" s="17">
        <v>15</v>
      </c>
      <c r="H4" s="17">
        <v>21750</v>
      </c>
      <c r="I4" s="4"/>
    </row>
    <row r="5" spans="2:20" ht="15.75" x14ac:dyDescent="0.25">
      <c r="B5" s="4">
        <v>3</v>
      </c>
      <c r="C5" s="21" t="s">
        <v>36</v>
      </c>
      <c r="D5" s="20" t="s">
        <v>8</v>
      </c>
      <c r="E5" s="17" t="s">
        <v>11</v>
      </c>
      <c r="F5" s="17">
        <v>54</v>
      </c>
      <c r="G5" s="17">
        <v>229</v>
      </c>
      <c r="H5" s="17">
        <v>334000</v>
      </c>
      <c r="I5" s="4"/>
    </row>
    <row r="6" spans="2:20" ht="15.75" x14ac:dyDescent="0.25">
      <c r="B6" s="4">
        <v>4</v>
      </c>
      <c r="C6" s="21" t="s">
        <v>36</v>
      </c>
      <c r="D6" s="20" t="s">
        <v>8</v>
      </c>
      <c r="E6" s="17" t="s">
        <v>39</v>
      </c>
      <c r="F6" s="17">
        <v>3</v>
      </c>
      <c r="G6" s="17">
        <v>6</v>
      </c>
      <c r="H6" s="17">
        <v>8700</v>
      </c>
      <c r="I6" s="4"/>
    </row>
    <row r="7" spans="2:20" ht="15.75" x14ac:dyDescent="0.25">
      <c r="B7" s="4">
        <v>5</v>
      </c>
      <c r="C7" s="21" t="s">
        <v>36</v>
      </c>
      <c r="D7" s="21" t="s">
        <v>16</v>
      </c>
      <c r="E7" s="17" t="s">
        <v>40</v>
      </c>
      <c r="F7" s="17">
        <v>22</v>
      </c>
      <c r="G7" s="17">
        <v>92</v>
      </c>
      <c r="H7" s="17">
        <v>133400</v>
      </c>
      <c r="I7" s="4"/>
    </row>
    <row r="8" spans="2:20" ht="15.75" x14ac:dyDescent="0.25">
      <c r="B8" s="4">
        <v>6</v>
      </c>
      <c r="C8" s="21" t="s">
        <v>36</v>
      </c>
      <c r="D8" s="21" t="s">
        <v>16</v>
      </c>
      <c r="E8" s="17" t="s">
        <v>14</v>
      </c>
      <c r="F8" s="17">
        <v>36</v>
      </c>
      <c r="G8" s="17">
        <v>73</v>
      </c>
      <c r="H8" s="17">
        <v>73400</v>
      </c>
      <c r="I8" s="4"/>
      <c r="T8" t="s">
        <v>45</v>
      </c>
    </row>
    <row r="9" spans="2:20" ht="15.75" x14ac:dyDescent="0.25">
      <c r="B9" s="4">
        <v>7</v>
      </c>
      <c r="C9" s="21" t="s">
        <v>36</v>
      </c>
      <c r="D9" s="21" t="s">
        <v>16</v>
      </c>
      <c r="E9" s="17" t="s">
        <v>15</v>
      </c>
      <c r="F9" s="17">
        <v>127</v>
      </c>
      <c r="G9" s="17">
        <v>323</v>
      </c>
      <c r="H9" s="17">
        <v>356350</v>
      </c>
      <c r="I9" s="4"/>
    </row>
    <row r="10" spans="2:20" ht="15.75" x14ac:dyDescent="0.25">
      <c r="B10" s="4">
        <v>8</v>
      </c>
      <c r="C10" s="21" t="s">
        <v>36</v>
      </c>
      <c r="D10" s="17" t="s">
        <v>24</v>
      </c>
      <c r="E10" s="17" t="s">
        <v>41</v>
      </c>
      <c r="F10" s="17">
        <v>4</v>
      </c>
      <c r="G10" s="17">
        <v>8</v>
      </c>
      <c r="H10" s="17">
        <v>11100</v>
      </c>
      <c r="I10" s="4"/>
    </row>
    <row r="11" spans="2:20" ht="30" x14ac:dyDescent="0.25">
      <c r="B11" s="4">
        <v>9</v>
      </c>
      <c r="C11" s="21" t="s">
        <v>36</v>
      </c>
      <c r="D11" s="20" t="s">
        <v>21</v>
      </c>
      <c r="E11" s="17" t="s">
        <v>19</v>
      </c>
      <c r="F11" s="17">
        <v>6</v>
      </c>
      <c r="G11" s="17">
        <v>18</v>
      </c>
      <c r="H11" s="17">
        <v>27700</v>
      </c>
      <c r="I11" s="4"/>
    </row>
    <row r="12" spans="2:20" ht="15.75" x14ac:dyDescent="0.25">
      <c r="B12" s="4">
        <v>10</v>
      </c>
      <c r="C12" s="21" t="s">
        <v>36</v>
      </c>
      <c r="D12" s="20" t="s">
        <v>21</v>
      </c>
      <c r="E12" s="17" t="s">
        <v>22</v>
      </c>
      <c r="F12" s="17">
        <v>18</v>
      </c>
      <c r="G12" s="17">
        <v>19</v>
      </c>
      <c r="H12" s="17">
        <v>28600</v>
      </c>
      <c r="I12" s="4"/>
    </row>
    <row r="13" spans="2:20" ht="15.75" x14ac:dyDescent="0.25">
      <c r="B13" s="4">
        <v>11</v>
      </c>
      <c r="C13" s="21" t="s">
        <v>36</v>
      </c>
      <c r="D13" s="20" t="s">
        <v>21</v>
      </c>
      <c r="E13" s="17" t="s">
        <v>23</v>
      </c>
      <c r="F13" s="17">
        <v>18</v>
      </c>
      <c r="G13" s="17">
        <v>45</v>
      </c>
      <c r="H13" s="17">
        <v>65250</v>
      </c>
      <c r="I13" s="4"/>
    </row>
    <row r="14" spans="2:20" ht="15.75" x14ac:dyDescent="0.25">
      <c r="B14" s="4">
        <v>12</v>
      </c>
      <c r="C14" s="21" t="s">
        <v>36</v>
      </c>
      <c r="D14" s="20" t="s">
        <v>21</v>
      </c>
      <c r="E14" s="17" t="s">
        <v>18</v>
      </c>
      <c r="F14" s="17">
        <v>19</v>
      </c>
      <c r="G14" s="17">
        <v>77</v>
      </c>
      <c r="H14" s="17">
        <v>115750</v>
      </c>
      <c r="I14" s="4"/>
    </row>
    <row r="15" spans="2:20" ht="15.75" x14ac:dyDescent="0.25">
      <c r="B15" s="4">
        <v>13</v>
      </c>
      <c r="C15" s="21" t="s">
        <v>36</v>
      </c>
      <c r="D15" s="20" t="s">
        <v>21</v>
      </c>
      <c r="E15" s="17" t="s">
        <v>42</v>
      </c>
      <c r="F15" s="17">
        <v>1</v>
      </c>
      <c r="G15" s="17">
        <v>5</v>
      </c>
      <c r="H15" s="17">
        <v>7250</v>
      </c>
      <c r="I15" s="4"/>
    </row>
    <row r="16" spans="2:20" ht="30" x14ac:dyDescent="0.25">
      <c r="B16" s="4">
        <v>14</v>
      </c>
      <c r="C16" s="21" t="s">
        <v>36</v>
      </c>
      <c r="D16" s="21" t="s">
        <v>26</v>
      </c>
      <c r="E16" s="17" t="s">
        <v>27</v>
      </c>
      <c r="F16" s="17">
        <v>12</v>
      </c>
      <c r="G16" s="17">
        <v>39</v>
      </c>
      <c r="H16" s="17">
        <v>54550</v>
      </c>
      <c r="I16" s="4"/>
    </row>
    <row r="17" spans="2:9" ht="15.75" x14ac:dyDescent="0.25">
      <c r="B17" s="4">
        <v>15</v>
      </c>
      <c r="C17" s="21" t="s">
        <v>36</v>
      </c>
      <c r="D17" s="21" t="s">
        <v>26</v>
      </c>
      <c r="E17" s="17" t="s">
        <v>29</v>
      </c>
      <c r="F17" s="17">
        <v>17</v>
      </c>
      <c r="G17" s="17">
        <v>56</v>
      </c>
      <c r="H17" s="17">
        <v>79700</v>
      </c>
      <c r="I17" s="4"/>
    </row>
    <row r="18" spans="2:9" ht="15.75" x14ac:dyDescent="0.25">
      <c r="B18" s="4">
        <v>16</v>
      </c>
      <c r="C18" s="21" t="s">
        <v>36</v>
      </c>
      <c r="D18" s="21" t="s">
        <v>26</v>
      </c>
      <c r="E18" s="17" t="s">
        <v>30</v>
      </c>
      <c r="F18" s="17">
        <v>39</v>
      </c>
      <c r="G18" s="17">
        <v>175</v>
      </c>
      <c r="H18" s="17">
        <v>237250</v>
      </c>
      <c r="I18" s="4"/>
    </row>
    <row r="19" spans="2:9" ht="15.75" x14ac:dyDescent="0.25">
      <c r="B19" s="4">
        <v>17</v>
      </c>
      <c r="C19" s="21" t="s">
        <v>36</v>
      </c>
      <c r="D19" s="21" t="s">
        <v>26</v>
      </c>
      <c r="E19" s="17" t="s">
        <v>43</v>
      </c>
      <c r="F19" s="17">
        <v>106</v>
      </c>
      <c r="G19" s="17">
        <v>258</v>
      </c>
      <c r="H19" s="17">
        <v>315600</v>
      </c>
      <c r="I19" s="4"/>
    </row>
    <row r="20" spans="2:9" ht="15.75" x14ac:dyDescent="0.25">
      <c r="B20" s="4">
        <v>18</v>
      </c>
      <c r="C20" s="21" t="s">
        <v>36</v>
      </c>
      <c r="D20" s="21" t="s">
        <v>32</v>
      </c>
      <c r="E20" s="17" t="s">
        <v>34</v>
      </c>
      <c r="F20" s="17">
        <v>13</v>
      </c>
      <c r="G20" s="17">
        <v>65</v>
      </c>
      <c r="H20" s="17">
        <v>75750</v>
      </c>
      <c r="I20" s="4"/>
    </row>
    <row r="21" spans="2:9" ht="15.75" x14ac:dyDescent="0.25">
      <c r="B21" s="4">
        <v>19</v>
      </c>
      <c r="C21" s="21" t="s">
        <v>36</v>
      </c>
      <c r="D21" s="21" t="s">
        <v>32</v>
      </c>
      <c r="E21" s="17" t="s">
        <v>33</v>
      </c>
      <c r="F21" s="17">
        <v>124</v>
      </c>
      <c r="G21" s="17">
        <v>302</v>
      </c>
      <c r="H21" s="17">
        <v>388900</v>
      </c>
      <c r="I21" s="4"/>
    </row>
    <row r="22" spans="2:9" ht="15.75" x14ac:dyDescent="0.25">
      <c r="B22" s="74" t="s">
        <v>35</v>
      </c>
      <c r="C22" s="75"/>
      <c r="D22" s="75"/>
      <c r="E22" s="75"/>
      <c r="F22" s="18">
        <f>SUM(F3:F21)</f>
        <v>626</v>
      </c>
      <c r="G22" s="18">
        <f>SUM(G3:G21)</f>
        <v>1825</v>
      </c>
      <c r="H22" s="16">
        <f>SUM(H3:H21)</f>
        <v>2360500</v>
      </c>
      <c r="I22" s="15"/>
    </row>
  </sheetData>
  <mergeCells count="1">
    <mergeCell ref="B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2021-22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2024-01-29T04:52:41Z</dcterms:modified>
</cp:coreProperties>
</file>